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40" windowWidth="17835" windowHeight="8655"/>
  </bookViews>
  <sheets>
    <sheet name="Lisa 2" sheetId="2" r:id="rId1"/>
    <sheet name="Lisa 5" sheetId="5" r:id="rId2"/>
    <sheet name="sissetulek. investegevTabl N4" sheetId="3" r:id="rId3"/>
    <sheet name="Tabl. N 5" sheetId="7" r:id="rId4"/>
    <sheet name="Tabel N 6" sheetId="6" r:id="rId5"/>
    <sheet name="Sheet1" sheetId="8" state="hidden" r:id="rId6"/>
  </sheets>
  <calcPr calcId="125725"/>
</workbook>
</file>

<file path=xl/calcChain.xml><?xml version="1.0" encoding="utf-8"?>
<calcChain xmlns="http://schemas.openxmlformats.org/spreadsheetml/2006/main">
  <c r="G57" i="2"/>
  <c r="G79"/>
  <c r="G81"/>
  <c r="F32"/>
  <c r="E32"/>
  <c r="G67"/>
  <c r="G69"/>
  <c r="H11" i="3"/>
  <c r="H9"/>
  <c r="G9"/>
  <c r="E10" i="7"/>
  <c r="G23" i="2"/>
  <c r="I18" i="3"/>
  <c r="I17"/>
  <c r="I13"/>
  <c r="I21"/>
  <c r="I20"/>
  <c r="G91" i="2"/>
  <c r="I16" i="3" l="1"/>
  <c r="F59" i="2"/>
  <c r="F58" s="1"/>
  <c r="F53" s="1"/>
  <c r="D31" i="6"/>
  <c r="F14" i="2"/>
  <c r="G75"/>
  <c r="D5" i="6"/>
  <c r="D4"/>
  <c r="G60" i="2"/>
  <c r="E59"/>
  <c r="E58" s="1"/>
  <c r="E53" s="1"/>
  <c r="G74"/>
  <c r="G39"/>
  <c r="G95"/>
  <c r="G96"/>
  <c r="G97"/>
  <c r="G98"/>
  <c r="G99"/>
  <c r="G100"/>
  <c r="G101"/>
  <c r="G94"/>
  <c r="G92"/>
  <c r="G90"/>
  <c r="G89"/>
  <c r="G88"/>
  <c r="G87"/>
  <c r="G86"/>
  <c r="G85"/>
  <c r="G84"/>
  <c r="G83"/>
  <c r="G82"/>
  <c r="G80"/>
  <c r="G78"/>
  <c r="G77"/>
  <c r="G76"/>
  <c r="G73"/>
  <c r="G72"/>
  <c r="G71"/>
  <c r="G66"/>
  <c r="G62"/>
  <c r="G65"/>
  <c r="G61"/>
  <c r="G55"/>
  <c r="G56"/>
  <c r="G54"/>
  <c r="G42"/>
  <c r="G43"/>
  <c r="G44"/>
  <c r="G45"/>
  <c r="G46"/>
  <c r="G47"/>
  <c r="G48"/>
  <c r="G49"/>
  <c r="G50"/>
  <c r="G52"/>
  <c r="G41"/>
  <c r="G21"/>
  <c r="G22"/>
  <c r="G24"/>
  <c r="G25"/>
  <c r="G26"/>
  <c r="G27"/>
  <c r="G28"/>
  <c r="G29"/>
  <c r="G30"/>
  <c r="G31"/>
  <c r="G33"/>
  <c r="G34"/>
  <c r="G35"/>
  <c r="G36"/>
  <c r="G20"/>
  <c r="F19"/>
  <c r="G15"/>
  <c r="G16"/>
  <c r="G17"/>
  <c r="G18"/>
  <c r="G11"/>
  <c r="G12"/>
  <c r="G10"/>
  <c r="F93"/>
  <c r="F9"/>
  <c r="I25" i="3"/>
  <c r="I24"/>
  <c r="I19"/>
  <c r="I15"/>
  <c r="F13" i="2" l="1"/>
  <c r="G32"/>
  <c r="G9"/>
  <c r="G93"/>
  <c r="G19"/>
  <c r="E93"/>
  <c r="C16" i="6" l="1"/>
  <c r="I23" i="3" l="1"/>
  <c r="J11" s="1"/>
  <c r="I8"/>
  <c r="I7"/>
  <c r="I14" i="5"/>
  <c r="I17"/>
  <c r="I19"/>
  <c r="I21"/>
  <c r="I16"/>
  <c r="I11"/>
  <c r="I12"/>
  <c r="I13"/>
  <c r="D27" i="6"/>
  <c r="D29"/>
  <c r="D30"/>
  <c r="C25"/>
  <c r="D23"/>
  <c r="D24"/>
  <c r="D22"/>
  <c r="C20"/>
  <c r="C12" s="1"/>
  <c r="D18"/>
  <c r="D19"/>
  <c r="D17"/>
  <c r="D15"/>
  <c r="D14"/>
  <c r="D13"/>
  <c r="D8"/>
  <c r="D9" s="1"/>
  <c r="C8"/>
  <c r="C9" s="1"/>
  <c r="C6"/>
  <c r="C7" s="1"/>
  <c r="E17" i="7"/>
  <c r="E18"/>
  <c r="E16"/>
  <c r="D15"/>
  <c r="E13"/>
  <c r="E14"/>
  <c r="E11"/>
  <c r="E12"/>
  <c r="E8"/>
  <c r="E9"/>
  <c r="D7"/>
  <c r="I10" i="3"/>
  <c r="H6"/>
  <c r="H15" i="5"/>
  <c r="H10"/>
  <c r="G31" i="3"/>
  <c r="G11"/>
  <c r="E11"/>
  <c r="E9"/>
  <c r="G6"/>
  <c r="E6"/>
  <c r="D6" i="7" l="1"/>
  <c r="C11" i="6"/>
  <c r="C10" s="1"/>
  <c r="C35" s="1"/>
  <c r="C36" s="1"/>
  <c r="E5" i="3"/>
  <c r="D20" i="6"/>
  <c r="G5" i="3"/>
  <c r="G29" s="1"/>
  <c r="I10" i="5"/>
  <c r="H9"/>
  <c r="I9" i="3"/>
  <c r="D25" i="6"/>
  <c r="D16"/>
  <c r="E15" i="7"/>
  <c r="I6" i="3"/>
  <c r="H5"/>
  <c r="I11"/>
  <c r="D12" i="6"/>
  <c r="D11" s="1"/>
  <c r="D10" s="1"/>
  <c r="I15" i="5"/>
  <c r="D6" i="6"/>
  <c r="D7" s="1"/>
  <c r="E7" i="7"/>
  <c r="I9" i="5" l="1"/>
  <c r="I5" i="3"/>
  <c r="G26"/>
  <c r="G28" s="1"/>
  <c r="E6" i="7"/>
  <c r="D35" i="6"/>
  <c r="D36" s="1"/>
  <c r="D37"/>
  <c r="C7" i="7" l="1"/>
  <c r="G10" i="5"/>
  <c r="E19" i="2"/>
  <c r="B25" i="6"/>
  <c r="B20"/>
  <c r="B16"/>
  <c r="B8"/>
  <c r="B9" s="1"/>
  <c r="B6"/>
  <c r="B7" s="1"/>
  <c r="B12" l="1"/>
  <c r="B11" s="1"/>
  <c r="B10" s="1"/>
  <c r="B35" l="1"/>
  <c r="B36" s="1"/>
  <c r="B37"/>
  <c r="C15" i="7"/>
  <c r="C6" s="1"/>
  <c r="G15" i="5" l="1"/>
  <c r="G9" s="1"/>
  <c r="E14" i="2" l="1"/>
  <c r="G14" s="1"/>
  <c r="G13" s="1"/>
  <c r="E9"/>
  <c r="E40"/>
  <c r="E38" s="1"/>
  <c r="E37" s="1"/>
  <c r="E13" l="1"/>
  <c r="E8" l="1"/>
  <c r="F40" l="1"/>
  <c r="F38" s="1"/>
  <c r="F37" s="1"/>
  <c r="F8" s="1"/>
  <c r="G51"/>
  <c r="G40" s="1"/>
  <c r="G38" s="1"/>
  <c r="G37" s="1"/>
  <c r="G59"/>
  <c r="G58" s="1"/>
  <c r="G53" s="1"/>
  <c r="G8" l="1"/>
</calcChain>
</file>

<file path=xl/comments1.xml><?xml version="1.0" encoding="utf-8"?>
<comments xmlns="http://schemas.openxmlformats.org/spreadsheetml/2006/main">
  <authors>
    <author>Valentina Satsuta</author>
  </authors>
  <commentList>
    <comment ref="F20" authorId="0">
      <text>
        <r>
          <rPr>
            <b/>
            <sz val="9"/>
            <color indexed="81"/>
            <rFont val="Tahoma"/>
            <charset val="1"/>
          </rPr>
          <t>Valentina Satsuta:</t>
        </r>
        <r>
          <rPr>
            <sz val="9"/>
            <color indexed="81"/>
            <rFont val="Tahoma"/>
            <charset val="1"/>
          </rPr>
          <t xml:space="preserve">
JVG 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Valentina Satsuta:</t>
        </r>
        <r>
          <rPr>
            <sz val="9"/>
            <color indexed="81"/>
            <rFont val="Tahoma"/>
            <charset val="1"/>
          </rPr>
          <t xml:space="preserve">
44,330 VNHK
</t>
        </r>
      </text>
    </comment>
    <comment ref="F71" authorId="0">
      <text>
        <r>
          <rPr>
            <b/>
            <sz val="9"/>
            <color indexed="81"/>
            <rFont val="Tahoma"/>
            <charset val="1"/>
          </rPr>
          <t>Valentina Satsuta:</t>
        </r>
        <r>
          <rPr>
            <sz val="9"/>
            <color indexed="81"/>
            <rFont val="Tahoma"/>
            <charset val="1"/>
          </rPr>
          <t xml:space="preserve">
3,0 Noorsootöö Keskus
</t>
        </r>
      </text>
    </comment>
    <comment ref="F84" authorId="0">
      <text>
        <r>
          <rPr>
            <b/>
            <sz val="9"/>
            <color indexed="81"/>
            <rFont val="Tahoma"/>
            <charset val="1"/>
          </rPr>
          <t>Valentina Satsuta:</t>
        </r>
        <r>
          <rPr>
            <sz val="9"/>
            <color indexed="81"/>
            <rFont val="Tahoma"/>
            <charset val="1"/>
          </rPr>
          <t xml:space="preserve">
0,813
</t>
        </r>
      </text>
    </comment>
    <comment ref="F88" authorId="0">
      <text>
        <r>
          <rPr>
            <b/>
            <sz val="9"/>
            <color indexed="81"/>
            <rFont val="Tahoma"/>
            <charset val="1"/>
          </rPr>
          <t>Valentina Satsuta:</t>
        </r>
        <r>
          <rPr>
            <sz val="9"/>
            <color indexed="81"/>
            <rFont val="Tahoma"/>
            <charset val="1"/>
          </rPr>
          <t xml:space="preserve">
1,461
0,540
0,257
</t>
        </r>
      </text>
    </comment>
    <comment ref="F91" authorId="0">
      <text>
        <r>
          <rPr>
            <b/>
            <sz val="9"/>
            <color indexed="81"/>
            <rFont val="Tahoma"/>
            <charset val="1"/>
          </rPr>
          <t>Valentina Satsuta:</t>
        </r>
        <r>
          <rPr>
            <sz val="9"/>
            <color indexed="81"/>
            <rFont val="Tahoma"/>
            <charset val="1"/>
          </rPr>
          <t xml:space="preserve">
8,0; 8,0
Noortekeskus uhindus</t>
        </r>
      </text>
    </comment>
  </commentList>
</comments>
</file>

<file path=xl/sharedStrings.xml><?xml version="1.0" encoding="utf-8"?>
<sst xmlns="http://schemas.openxmlformats.org/spreadsheetml/2006/main" count="240" uniqueCount="199">
  <si>
    <t>Maksutulud</t>
  </si>
  <si>
    <t>Füüsilise isiku tulumaks</t>
  </si>
  <si>
    <t>Maamaks</t>
  </si>
  <si>
    <t>Reklaamimaks</t>
  </si>
  <si>
    <t>Tulud kaupade ja teenuste müügist</t>
  </si>
  <si>
    <t>Riigilõiv</t>
  </si>
  <si>
    <t>Riigilõiv kasutusloa väljastamise eest</t>
  </si>
  <si>
    <t>Riigilõiv ehituslubade eest</t>
  </si>
  <si>
    <t>Haridusasutuste majandustegevusest</t>
  </si>
  <si>
    <t>Kultuuriasutuste majandustegevusest</t>
  </si>
  <si>
    <t>Sotsiaalasutuste majandustegevusest</t>
  </si>
  <si>
    <t>Kaupade ja teenuste müük</t>
  </si>
  <si>
    <t>Tasandusfond (lg 1)</t>
  </si>
  <si>
    <t xml:space="preserve">       Toimetulekutoetus</t>
  </si>
  <si>
    <t xml:space="preserve">   Valitsussektorisisesed toetused</t>
  </si>
  <si>
    <t>Laekumine vee erikasutusest</t>
  </si>
  <si>
    <t>Trahvid</t>
  </si>
  <si>
    <t xml:space="preserve">   Toetused riigilt ja riigiasutustelt</t>
  </si>
  <si>
    <t xml:space="preserve">Eelpool nimetamata muud tulud </t>
  </si>
  <si>
    <t>Haridusasutuste majandustegevusest (kohatasu)</t>
  </si>
  <si>
    <t>Kultuuriasutuste majandustegevusest (õppemaks)</t>
  </si>
  <si>
    <t>Spordi- ja puhkeasutuste majandustegevusest</t>
  </si>
  <si>
    <t>Majandus- ja Kommunikatsiooniministeerium (transporditoetuseks)</t>
  </si>
  <si>
    <t>Materiaalsete ja immateriaalsete varade müük</t>
  </si>
  <si>
    <t>Rajatiste ja hoonete müük</t>
  </si>
  <si>
    <t>Muude materiaalsete põhivarade müük</t>
  </si>
  <si>
    <t xml:space="preserve">Finantstulud </t>
  </si>
  <si>
    <t>Intressi- ja viivisetulud hoiustelt</t>
  </si>
  <si>
    <t>Põhivara soetuseks saadav sihtfinantseerimine</t>
  </si>
  <si>
    <t>EELARVE</t>
  </si>
  <si>
    <t>KONTROLL</t>
  </si>
  <si>
    <t>Valentina Satsuta</t>
  </si>
  <si>
    <t>KOKKU</t>
  </si>
  <si>
    <t>PÕHITEGEVUSE KULUD</t>
  </si>
  <si>
    <t>PÕHITEGEVUSE TULUD</t>
  </si>
  <si>
    <t>PÕHITEGEVUSE TULEM</t>
  </si>
  <si>
    <t>KUUEKORDNE PÕHITEGEVUSE  TULEM</t>
  </si>
  <si>
    <t xml:space="preserve">60% PÕHITEGEVUSE  TULUDEST </t>
  </si>
  <si>
    <t>NETOVÕLAKOORMUSE ÜLEMMÄÄR</t>
  </si>
  <si>
    <t>Netovõlakoormus</t>
  </si>
  <si>
    <t>NETOVÕLAKOORMUS</t>
  </si>
  <si>
    <t>Vaba netovõlakoormus (eurodes)</t>
  </si>
  <si>
    <t>Tunnus</t>
  </si>
  <si>
    <t>Finantseerimistegevus kokku:</t>
  </si>
  <si>
    <t>20.5</t>
  </si>
  <si>
    <t>2081.5.8</t>
  </si>
  <si>
    <t>Laenude võtmine muudelt residentidelt</t>
  </si>
  <si>
    <t>2081.5.8.</t>
  </si>
  <si>
    <t>20.6.</t>
  </si>
  <si>
    <t>2081.6.8</t>
  </si>
  <si>
    <t xml:space="preserve">Võetud laenude tagastamine muudele residentidele </t>
  </si>
  <si>
    <t>2081.6.9</t>
  </si>
  <si>
    <t>Võetud laenude tagasimaksmine mitteresidentidele</t>
  </si>
  <si>
    <t xml:space="preserve">FINANTSEERIMISTEHINGUD </t>
  </si>
  <si>
    <t>Võetud laenude tagasimaksmine muudele residentidele</t>
  </si>
  <si>
    <t>Laenude võtmine muudelt residentidelt sildfinantseerimiseks</t>
  </si>
  <si>
    <t xml:space="preserve">Üüri- ja renditulud varadelt </t>
  </si>
  <si>
    <t>Üüri- ja renditulud varadelt (sotsiaalmaja)</t>
  </si>
  <si>
    <t>3502.9</t>
  </si>
  <si>
    <t>Sotsiaalasutuste majandustegevusest (Tervise Arengu Instituut)</t>
  </si>
  <si>
    <t>Tabel 5</t>
  </si>
  <si>
    <t>Laenude võtmine muudelt residentidelt (refinantseerimine)</t>
  </si>
  <si>
    <t>2081.6.8.</t>
  </si>
  <si>
    <t>(tuhandetes eurodes)</t>
  </si>
  <si>
    <t>Saadavad  tegevustoetused</t>
  </si>
  <si>
    <t>Saadud tegevuskulude sihtfinantseerimine</t>
  </si>
  <si>
    <t>Saadud tegevustoetused</t>
  </si>
  <si>
    <t>Muud tulud</t>
  </si>
  <si>
    <t>Riigihanke tagatistasu</t>
  </si>
  <si>
    <t>2081</t>
  </si>
  <si>
    <t>Kultuuriministeerium (keskraamatukogu finantseerimiseks)</t>
  </si>
  <si>
    <t>Sotsiaalasutuste majandustegevusest (erivajadustega inimestele)</t>
  </si>
  <si>
    <t xml:space="preserve">Haridus- ja Teadusministeerium (koolispordimängudeks) </t>
  </si>
  <si>
    <t>Maaelumajandusministeerium (koolipiimatoetus)</t>
  </si>
  <si>
    <t>Toetused muudelt residentidelt</t>
  </si>
  <si>
    <t>Kultuuriministeerium (projekti toetuseks)</t>
  </si>
  <si>
    <t>Tabel 4</t>
  </si>
  <si>
    <t xml:space="preserve">SISSETULEKUD INVESTEERIMISTEGEVUS KOKKU </t>
  </si>
  <si>
    <t>Vabariigi Valitsus, sh</t>
  </si>
  <si>
    <t>Toetused kohaliku omavalitsuse üksustelt</t>
  </si>
  <si>
    <t>Riina Ivanova</t>
  </si>
  <si>
    <t>volikogu esimees</t>
  </si>
  <si>
    <t>Toetusfond (lg 2)</t>
  </si>
  <si>
    <t>eelarve peaspetsialist</t>
  </si>
  <si>
    <t>Laenude võtmine muudelt residentidelt (Ahtme linnaosa linnakeskuse väljakujundamiseks)</t>
  </si>
  <si>
    <t>Laenude võtmine muudelt residentidelt (spordi- ja vabaaja linnaku rajamiseks)</t>
  </si>
  <si>
    <t>Laenude võtmine muudelt residentidelt (põhikooli- ja gümnaasiumide renoveerimiseks)</t>
  </si>
  <si>
    <t>Laenude võtmine muudelt residentidelt (lasteaedade renoveerimiseks)</t>
  </si>
  <si>
    <t xml:space="preserve">      Saadud ettemaksud</t>
  </si>
  <si>
    <t>Sotsiaalasutuste majandustegevusest (asenduskoduteenused)</t>
  </si>
  <si>
    <t>Netovõlakoormus (Netovõlakoormus / põhitegevusetulud) (%)</t>
  </si>
  <si>
    <t>Võetud laenude tagastamine muudele residentidele                                (refinantseerimine)</t>
  </si>
  <si>
    <t>Võetud laenude tagastamine muudele residentidele                                                (sildfinantseerimine)</t>
  </si>
  <si>
    <t>Haridus- ja Teadusministeerium (hariduse korraldamiseks                                                 Viru Vanglas)</t>
  </si>
  <si>
    <t>Põhitegevuse tulud kokku</t>
  </si>
  <si>
    <t xml:space="preserve">       Kohalike teede hoiu toetus</t>
  </si>
  <si>
    <t>sh     Hariduskulud</t>
  </si>
  <si>
    <t>Laenude võtmine muudelt residentidelt (Kohtla-Järve Kunstide Kooli renoveerimiseks)</t>
  </si>
  <si>
    <t xml:space="preserve">Riigihanke tagatisraha </t>
  </si>
  <si>
    <t>Tabel 6</t>
  </si>
  <si>
    <t xml:space="preserve">      Võetavad laenud </t>
  </si>
  <si>
    <t xml:space="preserve">      Tagastatavad laenud </t>
  </si>
  <si>
    <t xml:space="preserve">      Tagastav sildfinantseerimise  laen </t>
  </si>
  <si>
    <t xml:space="preserve">      Tagastav laen refinantseerimise arvelt </t>
  </si>
  <si>
    <t xml:space="preserve">       SILDFINANTSEERIMISE LAEN </t>
  </si>
  <si>
    <t>Riighanke tagatistasu</t>
  </si>
  <si>
    <t>Muud kaupade ja teenuste müük</t>
  </si>
  <si>
    <t>Kaitseministeerium ( projekti toetuseks)</t>
  </si>
  <si>
    <t xml:space="preserve">Haridus- ja Teadusministeerium ( projektide toetusteks) </t>
  </si>
  <si>
    <t xml:space="preserve">      Muud pikaajalised võlad </t>
  </si>
  <si>
    <t>Võlakohustised sh</t>
  </si>
  <si>
    <t xml:space="preserve">      Laenukohustised</t>
  </si>
  <si>
    <t>KOHUSTISTE SUURENEMINE</t>
  </si>
  <si>
    <t>KOHUSTISTE VÄHENEMINE</t>
  </si>
  <si>
    <t>Kohustiste võtmine</t>
  </si>
  <si>
    <t>Kohustiste tagastamine</t>
  </si>
  <si>
    <t xml:space="preserve">       Koolieelsete lasteasutuste toetus</t>
  </si>
  <si>
    <t xml:space="preserve">       Huvitegevuse toetus</t>
  </si>
  <si>
    <t xml:space="preserve">       Raske ja sügava puudega laste hoiu teenuse toetus</t>
  </si>
  <si>
    <t>Sotsiaalministeerium (vanemlusprogrammi "Imelised aastad" toetamiseks)</t>
  </si>
  <si>
    <t>Spordi- ja puhkeasutuste majandustegevusest (täiendavate noorsootöö teenused)</t>
  </si>
  <si>
    <t>Toetused mitteresidentidelt (projekt Baltic Smart Areas for the 21 st century")</t>
  </si>
  <si>
    <t xml:space="preserve">       Matusetoetus</t>
  </si>
  <si>
    <t>Ehitisregistri toimingute riigilõiv</t>
  </si>
  <si>
    <t>Muud riigilõivud</t>
  </si>
  <si>
    <t xml:space="preserve">       Asendushooldus</t>
  </si>
  <si>
    <t>Laenude võtmine muudelt residentidelt (Ahtme Kunstide Kooli renoveerimiseks)</t>
  </si>
  <si>
    <t>Toetus MTÜ`lt  IVOL haridusürituseks</t>
  </si>
  <si>
    <t>Haridusasutuate majandustegevusest  (Kunstide Kooli õppemaks)</t>
  </si>
  <si>
    <t xml:space="preserve">       Vahendid koolilõuna toetus</t>
  </si>
  <si>
    <t xml:space="preserve">       Tõhustatud ja eritoega laste õppe tegevuskulu toetus</t>
  </si>
  <si>
    <t>Laekumised õiguste müügist</t>
  </si>
  <si>
    <t xml:space="preserve">     Riigihanke tagatistasu</t>
  </si>
  <si>
    <t xml:space="preserve">       Rahvastikutoimingute kulude hüvitis</t>
  </si>
  <si>
    <t>2019. a Finantsdistsipliini meetmete tagamise arvestus (tuhandetes eurodes)</t>
  </si>
  <si>
    <t>Sotsiaalministeerium (Noorte tugisüsteemi arendamiseks ja teistimiseks)</t>
  </si>
  <si>
    <t>Üleriigilise tähtsusega maardlate kaevandamisõiguse tasu</t>
  </si>
  <si>
    <t>Tasu üleriigilise tähtsusega maardlastest väljapumbatud vee erikasutusest</t>
  </si>
  <si>
    <t>3502.00.09</t>
  </si>
  <si>
    <t>Toetus Rahandusministeeriumilt (Spordi- ja vabaaja linnakeskuse väljakujundamiseks)</t>
  </si>
  <si>
    <t>Toetus Majandus- ja Kommunikatsiooniministeeriumilt (Kalevi ja Järveküla tänava rekonstrueerimiseks)</t>
  </si>
  <si>
    <t>3502.00.07</t>
  </si>
  <si>
    <t>Kasutusrendikohustised (üle-ühe-aastase perioodiga)</t>
  </si>
  <si>
    <t>Toetused mitteresidentidelt (projekt Keskkonnasõbralike maa-aluste lahenduste kasutamine tahkete jäätmete kogumiseks kohalikus omavalitsuses)</t>
  </si>
  <si>
    <t xml:space="preserve">      Refinantseerimise laen </t>
  </si>
  <si>
    <t>Toetused mitteresidentidelt (projekt Kohalike toodete ja teenuste turustamise soodustamine)</t>
  </si>
  <si>
    <t>Intressi- ja viivisetulud muudelt finantsvaradelt</t>
  </si>
  <si>
    <t>Saastetasud (lend- ja koldetuha tasu)</t>
  </si>
  <si>
    <t>Põlevkivi kaevandamisõiguse tasu</t>
  </si>
  <si>
    <t>Haridus- ja Teadusministeerium (piloootprojekti "Eestikeelne õpetaja vene õppekeelega rühmas")</t>
  </si>
  <si>
    <t>Tagastamisele kuuluvad saadud ettemaksed</t>
  </si>
  <si>
    <t>Toetuse maksmise kohustised</t>
  </si>
  <si>
    <t>Vanurite Hooldekodu pensionäride hoiuste raha</t>
  </si>
  <si>
    <t>Riigikogu Kantselei (eraldis 2019. a Riigikogu ja EP valimisteks)</t>
  </si>
  <si>
    <t xml:space="preserve"> Likviidsed varad</t>
  </si>
  <si>
    <t>Lisaeelarve</t>
  </si>
  <si>
    <t>Haridus- ja Teadusministeerium (hariduse korraldamiseks                                                 Viru Vanglas 18.a)</t>
  </si>
  <si>
    <t>Haridus- ja Teadusministeerium (lasteasutuste õpetajate täienduskoolituseks)</t>
  </si>
  <si>
    <t>Haridus- ja Teadusministeerium (SA INNOVE keelekümblus)</t>
  </si>
  <si>
    <t>Haridus- ja Teadusministeerium (SA INNOVE keelekümblus 18.a)</t>
  </si>
  <si>
    <t>Rahandusministeerium (toetus SA KIK ja SA Riigi Kinnisvara)</t>
  </si>
  <si>
    <t>Toetus Majandus- ja Kommunikatsiooniministeeriumilt (Uus-Tehase tänava  ja Järveküla tänava rekonstrueerimiseks)</t>
  </si>
  <si>
    <t>Haridus- ja Teadusministeerium (piloootprojekti "Eestikeelne õpetaja vene õppekeelega rühmas" 18.a)</t>
  </si>
  <si>
    <t>Haridus- ja Teadusministeerium (HITSA - lt põhikoolidele arvutide soetamiseks)</t>
  </si>
  <si>
    <t>Haridus- ja Teadusministeerium (INNOVE SA) tagasitoomine kooli IIp.a.18. a -Ip.a. 19.a</t>
  </si>
  <si>
    <t>Toetus MTÜ`lt Avatud Noortekeskuste Ühendus</t>
  </si>
  <si>
    <t>Toetus Rahandusministeeriumilt (KIK-lt LA Karuke energiatõhususe parandamiseks)</t>
  </si>
  <si>
    <t>Toetus Majandus- ja Kommunikatsiooniministeeriumilt  (EAS-lt Ehitajate tee rekonstrueerimiseks)</t>
  </si>
  <si>
    <t>Toetus Majandus- ja Kommunikatsiooniministeeriumilt (EAS-lt Spordi- ja vabaaja linnakeskuse väljakujundamiseks)</t>
  </si>
  <si>
    <t>Toetus Rahandusministeeriumilt (KIK-lt LA Rukulill energiatõhususe parandamiseks)</t>
  </si>
  <si>
    <t>Toetused avalik-õiguslikelt juriidilistelt isikutelt</t>
  </si>
  <si>
    <t>Toetus Majandus- ja Kommunikatsiooniministeeriumilt (EAS -lt Ahtme linnaosa linnakeskuse väljakujundamiseks)</t>
  </si>
  <si>
    <t xml:space="preserve">Haridusasutuste majandustegevusest  (Täiskasvanute Gümnaasiumi koolitusteenused) </t>
  </si>
  <si>
    <t>Rahandusministeerium (KJ Kunstide Kooli remonditöödeks)</t>
  </si>
  <si>
    <t>Laenude võtmine muudelt residentidelt (Spordikeskus)</t>
  </si>
  <si>
    <t xml:space="preserve">      Laenukohustised seisuga  01.01.2019. a</t>
  </si>
  <si>
    <t>Kohtla-Järve linna 2019. aasta põhitegevuse tulude teine lisaeelarve (tuhandetes eurodes)</t>
  </si>
  <si>
    <t xml:space="preserve">Finants-tegevuse kinnitatud eelarve 27.06.2019. a </t>
  </si>
  <si>
    <t xml:space="preserve">Põhitegevuse tulude eelarve seisuga 27.06.2019. a  </t>
  </si>
  <si>
    <t xml:space="preserve">Eelarve  seisuga   27.06.2019. a </t>
  </si>
  <si>
    <t xml:space="preserve">Sissetulekud kinnitatud eelarve 27.06.2019.a </t>
  </si>
  <si>
    <t xml:space="preserve">Kohtla-Järve linna 2019. aasta finantseerimistegevuse teine lisaeelarve </t>
  </si>
  <si>
    <t>Kohtla-Järve linna 2019. aasta investeerimistegevuse sissetulekute teine lisaeelarve</t>
  </si>
  <si>
    <t xml:space="preserve">Kohtla-Järve linna  2019. aasta finatseerimistegevuse teine lisaeelarve </t>
  </si>
  <si>
    <t>Majandus- ja Kommunikatsiooniministeerium (SA-lt KredEx hoonete lammutamiseks)</t>
  </si>
  <si>
    <t>Majandus- ja Kommunikatsiooniministeerium (Maanteamet L/A -le)</t>
  </si>
  <si>
    <t xml:space="preserve">Põhitegevuse tulude eelarve seisuga  26.09.2019. a  </t>
  </si>
  <si>
    <t>Finants-tegevuse eelarve seisuga   26.09.2019. a</t>
  </si>
  <si>
    <t xml:space="preserve">Finants-tegevuse eelarve seisuga 26.09.2019.a </t>
  </si>
  <si>
    <t xml:space="preserve">Sissetulekud eelarve  seisuga   26.09.2019.a </t>
  </si>
  <si>
    <t>Toetused mitteresidentidelt (kultuurikeskusele)</t>
  </si>
  <si>
    <t xml:space="preserve">       Kohtla-Järve Linnavolikogu</t>
  </si>
  <si>
    <t xml:space="preserve">       määruse nr   juurde</t>
  </si>
  <si>
    <t xml:space="preserve">       Lisa 2</t>
  </si>
  <si>
    <t xml:space="preserve">Finantstegevuse kinnitatud eelarve 27.06.2019. a </t>
  </si>
  <si>
    <t xml:space="preserve">      Kohtla-Järve Linnavolikogu</t>
  </si>
  <si>
    <t xml:space="preserve">      määruse nr    juurde</t>
  </si>
  <si>
    <t xml:space="preserve">      Lisa 5</t>
  </si>
  <si>
    <t xml:space="preserve">Eelarve  seisuga   26.09.2019. a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</si>
</sst>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27">
    <font>
      <sz val="10"/>
      <name val="Arial"/>
      <charset val="186"/>
    </font>
    <font>
      <sz val="10"/>
      <name val="Times New Roman"/>
      <family val="1"/>
      <charset val="186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sz val="11"/>
      <name val="Arial"/>
      <family val="2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u/>
      <sz val="10"/>
      <name val="Arial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00">
    <xf numFmtId="0" fontId="0" fillId="0" borderId="0" xfId="0"/>
    <xf numFmtId="0" fontId="2" fillId="0" borderId="0" xfId="1" applyFont="1" applyFill="1" applyBorder="1"/>
    <xf numFmtId="165" fontId="0" fillId="0" borderId="0" xfId="0" applyNumberFormat="1"/>
    <xf numFmtId="3" fontId="0" fillId="0" borderId="0" xfId="0" applyNumberFormat="1" applyAlignment="1">
      <alignment horizontal="left"/>
    </xf>
    <xf numFmtId="0" fontId="6" fillId="0" borderId="0" xfId="0" applyFont="1"/>
    <xf numFmtId="165" fontId="3" fillId="0" borderId="1" xfId="0" applyNumberFormat="1" applyFont="1" applyBorder="1"/>
    <xf numFmtId="0" fontId="4" fillId="0" borderId="0" xfId="0" applyFont="1"/>
    <xf numFmtId="0" fontId="4" fillId="0" borderId="0" xfId="0" applyFont="1" applyBorder="1"/>
    <xf numFmtId="3" fontId="6" fillId="0" borderId="0" xfId="0" applyNumberFormat="1" applyFont="1" applyAlignment="1">
      <alignment horizontal="left"/>
    </xf>
    <xf numFmtId="165" fontId="4" fillId="0" borderId="1" xfId="0" applyNumberFormat="1" applyFont="1" applyBorder="1"/>
    <xf numFmtId="0" fontId="1" fillId="0" borderId="0" xfId="0" applyFont="1"/>
    <xf numFmtId="0" fontId="1" fillId="0" borderId="0" xfId="1" applyFont="1" applyFill="1" applyBorder="1"/>
    <xf numFmtId="0" fontId="8" fillId="0" borderId="0" xfId="0" applyFont="1"/>
    <xf numFmtId="0" fontId="9" fillId="0" borderId="0" xfId="0" applyFont="1"/>
    <xf numFmtId="0" fontId="8" fillId="0" borderId="0" xfId="0" applyFont="1" applyBorder="1"/>
    <xf numFmtId="164" fontId="9" fillId="0" borderId="2" xfId="0" applyNumberFormat="1" applyFont="1" applyBorder="1"/>
    <xf numFmtId="0" fontId="8" fillId="0" borderId="0" xfId="1" applyFont="1" applyFill="1" applyBorder="1"/>
    <xf numFmtId="164" fontId="9" fillId="0" borderId="0" xfId="0" applyNumberFormat="1" applyFont="1"/>
    <xf numFmtId="164" fontId="8" fillId="0" borderId="0" xfId="0" applyNumberFormat="1" applyFont="1"/>
    <xf numFmtId="165" fontId="9" fillId="0" borderId="0" xfId="0" applyNumberFormat="1" applyFont="1" applyBorder="1"/>
    <xf numFmtId="165" fontId="8" fillId="0" borderId="0" xfId="0" applyNumberFormat="1" applyFont="1" applyBorder="1"/>
    <xf numFmtId="3" fontId="8" fillId="0" borderId="0" xfId="0" applyNumberFormat="1" applyFont="1"/>
    <xf numFmtId="3" fontId="8" fillId="0" borderId="0" xfId="0" applyNumberFormat="1" applyFont="1" applyAlignment="1">
      <alignment horizontal="left"/>
    </xf>
    <xf numFmtId="165" fontId="8" fillId="0" borderId="0" xfId="0" applyNumberFormat="1" applyFont="1"/>
    <xf numFmtId="0" fontId="11" fillId="0" borderId="0" xfId="2" applyFont="1"/>
    <xf numFmtId="0" fontId="12" fillId="0" borderId="0" xfId="2" applyFont="1" applyBorder="1"/>
    <xf numFmtId="0" fontId="7" fillId="0" borderId="0" xfId="0" applyFont="1" applyBorder="1"/>
    <xf numFmtId="10" fontId="13" fillId="0" borderId="0" xfId="2" applyNumberFormat="1" applyFont="1" applyBorder="1"/>
    <xf numFmtId="0" fontId="8" fillId="0" borderId="0" xfId="0" applyFont="1" applyAlignment="1">
      <alignment horizontal="center" wrapText="1"/>
    </xf>
    <xf numFmtId="0" fontId="16" fillId="0" borderId="0" xfId="0" applyFont="1"/>
    <xf numFmtId="164" fontId="0" fillId="0" borderId="0" xfId="0" applyNumberFormat="1"/>
    <xf numFmtId="165" fontId="4" fillId="0" borderId="0" xfId="0" applyNumberFormat="1" applyFont="1" applyBorder="1"/>
    <xf numFmtId="165" fontId="13" fillId="0" borderId="0" xfId="2" applyNumberFormat="1" applyFont="1" applyBorder="1"/>
    <xf numFmtId="164" fontId="8" fillId="0" borderId="5" xfId="0" applyNumberFormat="1" applyFont="1" applyBorder="1"/>
    <xf numFmtId="164" fontId="8" fillId="0" borderId="5" xfId="0" applyNumberFormat="1" applyFont="1" applyBorder="1" applyAlignment="1">
      <alignment horizontal="right"/>
    </xf>
    <xf numFmtId="165" fontId="9" fillId="0" borderId="6" xfId="0" applyNumberFormat="1" applyFont="1" applyBorder="1"/>
    <xf numFmtId="164" fontId="9" fillId="0" borderId="6" xfId="0" applyNumberFormat="1" applyFont="1" applyBorder="1"/>
    <xf numFmtId="165" fontId="8" fillId="0" borderId="6" xfId="0" applyNumberFormat="1" applyFont="1" applyBorder="1"/>
    <xf numFmtId="0" fontId="21" fillId="0" borderId="0" xfId="0" applyFont="1"/>
    <xf numFmtId="0" fontId="19" fillId="0" borderId="0" xfId="0" applyFont="1"/>
    <xf numFmtId="164" fontId="8" fillId="0" borderId="10" xfId="0" applyNumberFormat="1" applyFont="1" applyBorder="1"/>
    <xf numFmtId="0" fontId="8" fillId="0" borderId="6" xfId="0" applyFont="1" applyBorder="1"/>
    <xf numFmtId="0" fontId="9" fillId="0" borderId="6" xfId="0" applyFont="1" applyBorder="1"/>
    <xf numFmtId="164" fontId="8" fillId="0" borderId="6" xfId="0" applyNumberFormat="1" applyFont="1" applyBorder="1"/>
    <xf numFmtId="0" fontId="8" fillId="0" borderId="6" xfId="0" applyFont="1" applyFill="1" applyBorder="1"/>
    <xf numFmtId="165" fontId="19" fillId="0" borderId="6" xfId="0" applyNumberFormat="1" applyFont="1" applyBorder="1"/>
    <xf numFmtId="164" fontId="8" fillId="0" borderId="6" xfId="0" applyNumberFormat="1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164" fontId="8" fillId="0" borderId="6" xfId="0" applyNumberFormat="1" applyFont="1" applyBorder="1" applyAlignment="1">
      <alignment horizontal="right" vertical="top" wrapText="1"/>
    </xf>
    <xf numFmtId="0" fontId="10" fillId="0" borderId="6" xfId="0" applyFont="1" applyBorder="1"/>
    <xf numFmtId="164" fontId="19" fillId="0" borderId="6" xfId="0" applyNumberFormat="1" applyFont="1" applyBorder="1"/>
    <xf numFmtId="0" fontId="8" fillId="0" borderId="6" xfId="1" applyFont="1" applyFill="1" applyBorder="1" applyAlignment="1">
      <alignment horizontal="right"/>
    </xf>
    <xf numFmtId="0" fontId="8" fillId="0" borderId="6" xfId="1" applyFont="1" applyFill="1" applyBorder="1"/>
    <xf numFmtId="0" fontId="10" fillId="0" borderId="6" xfId="0" applyFont="1" applyBorder="1" applyAlignment="1">
      <alignment horizontal="left"/>
    </xf>
    <xf numFmtId="0" fontId="10" fillId="0" borderId="6" xfId="1" applyFont="1" applyFill="1" applyBorder="1"/>
    <xf numFmtId="0" fontId="8" fillId="0" borderId="6" xfId="0" applyFont="1" applyBorder="1" applyAlignment="1">
      <alignment horizontal="left"/>
    </xf>
    <xf numFmtId="1" fontId="8" fillId="0" borderId="6" xfId="0" applyNumberFormat="1" applyFont="1" applyBorder="1" applyAlignment="1">
      <alignment horizontal="right"/>
    </xf>
    <xf numFmtId="0" fontId="8" fillId="0" borderId="6" xfId="1" applyFont="1" applyFill="1" applyBorder="1" applyAlignment="1">
      <alignment horizontal="left"/>
    </xf>
    <xf numFmtId="49" fontId="8" fillId="0" borderId="6" xfId="0" applyNumberFormat="1" applyFont="1" applyBorder="1"/>
    <xf numFmtId="165" fontId="12" fillId="0" borderId="6" xfId="2" applyNumberFormat="1" applyFont="1" applyBorder="1"/>
    <xf numFmtId="165" fontId="17" fillId="4" borderId="6" xfId="2" applyNumberFormat="1" applyFont="1" applyFill="1" applyBorder="1"/>
    <xf numFmtId="165" fontId="13" fillId="0" borderId="6" xfId="2" applyNumberFormat="1" applyFont="1" applyBorder="1"/>
    <xf numFmtId="165" fontId="14" fillId="0" borderId="6" xfId="2" applyNumberFormat="1" applyFont="1" applyBorder="1"/>
    <xf numFmtId="165" fontId="15" fillId="0" borderId="6" xfId="2" applyNumberFormat="1" applyFont="1" applyBorder="1"/>
    <xf numFmtId="165" fontId="14" fillId="4" borderId="6" xfId="2" applyNumberFormat="1" applyFont="1" applyFill="1" applyBorder="1"/>
    <xf numFmtId="165" fontId="18" fillId="0" borderId="6" xfId="2" applyNumberFormat="1" applyFont="1" applyBorder="1"/>
    <xf numFmtId="165" fontId="17" fillId="0" borderId="6" xfId="2" applyNumberFormat="1" applyFont="1" applyBorder="1"/>
    <xf numFmtId="4" fontId="13" fillId="0" borderId="6" xfId="2" applyNumberFormat="1" applyFont="1" applyBorder="1"/>
    <xf numFmtId="0" fontId="12" fillId="0" borderId="6" xfId="2" applyFont="1" applyBorder="1"/>
    <xf numFmtId="0" fontId="13" fillId="0" borderId="6" xfId="2" applyFont="1" applyBorder="1"/>
    <xf numFmtId="0" fontId="13" fillId="0" borderId="6" xfId="2" applyFont="1" applyFill="1" applyBorder="1"/>
    <xf numFmtId="0" fontId="14" fillId="0" borderId="6" xfId="2" applyFont="1" applyBorder="1"/>
    <xf numFmtId="0" fontId="15" fillId="0" borderId="6" xfId="2" applyFont="1" applyBorder="1"/>
    <xf numFmtId="0" fontId="14" fillId="0" borderId="6" xfId="2" applyFont="1" applyBorder="1" applyAlignment="1">
      <alignment horizontal="left" vertical="top"/>
    </xf>
    <xf numFmtId="0" fontId="7" fillId="0" borderId="6" xfId="2" applyFont="1" applyFill="1" applyBorder="1" applyAlignment="1">
      <alignment wrapText="1"/>
    </xf>
    <xf numFmtId="0" fontId="8" fillId="0" borderId="7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0" xfId="0" applyFont="1" applyBorder="1"/>
    <xf numFmtId="0" fontId="8" fillId="0" borderId="0" xfId="1" applyFont="1" applyFill="1" applyBorder="1" applyAlignment="1"/>
    <xf numFmtId="164" fontId="22" fillId="0" borderId="6" xfId="0" applyNumberFormat="1" applyFont="1" applyBorder="1"/>
    <xf numFmtId="164" fontId="19" fillId="4" borderId="6" xfId="0" applyNumberFormat="1" applyFont="1" applyFill="1" applyBorder="1"/>
    <xf numFmtId="164" fontId="23" fillId="0" borderId="6" xfId="0" applyNumberFormat="1" applyFont="1" applyBorder="1"/>
    <xf numFmtId="0" fontId="0" fillId="0" borderId="20" xfId="0" applyBorder="1"/>
    <xf numFmtId="164" fontId="8" fillId="0" borderId="8" xfId="0" applyNumberFormat="1" applyFont="1" applyBorder="1"/>
    <xf numFmtId="4" fontId="8" fillId="0" borderId="6" xfId="0" applyNumberFormat="1" applyFont="1" applyBorder="1"/>
    <xf numFmtId="165" fontId="8" fillId="0" borderId="8" xfId="0" applyNumberFormat="1" applyFont="1" applyBorder="1"/>
    <xf numFmtId="0" fontId="1" fillId="0" borderId="6" xfId="0" applyFont="1" applyBorder="1"/>
    <xf numFmtId="0" fontId="24" fillId="0" borderId="0" xfId="0" applyFont="1"/>
    <xf numFmtId="164" fontId="13" fillId="0" borderId="6" xfId="2" applyNumberFormat="1" applyFont="1" applyBorder="1"/>
    <xf numFmtId="0" fontId="9" fillId="0" borderId="6" xfId="0" applyFont="1" applyBorder="1" applyAlignment="1">
      <alignment horizontal="left" wrapText="1"/>
    </xf>
    <xf numFmtId="0" fontId="8" fillId="0" borderId="6" xfId="0" applyFont="1" applyFill="1" applyBorder="1" applyAlignment="1">
      <alignment horizontal="left" wrapText="1"/>
    </xf>
    <xf numFmtId="0" fontId="7" fillId="0" borderId="6" xfId="0" applyFont="1" applyBorder="1"/>
    <xf numFmtId="165" fontId="7" fillId="0" borderId="6" xfId="0" applyNumberFormat="1" applyFont="1" applyBorder="1"/>
    <xf numFmtId="165" fontId="1" fillId="0" borderId="6" xfId="0" applyNumberFormat="1" applyFont="1" applyBorder="1"/>
    <xf numFmtId="0" fontId="1" fillId="0" borderId="6" xfId="0" applyFont="1" applyBorder="1" applyAlignment="1">
      <alignment horizontal="left" wrapText="1"/>
    </xf>
    <xf numFmtId="165" fontId="1" fillId="0" borderId="6" xfId="0" applyNumberFormat="1" applyFont="1" applyFill="1" applyBorder="1"/>
    <xf numFmtId="0" fontId="7" fillId="0" borderId="6" xfId="0" applyFont="1" applyFill="1" applyBorder="1"/>
    <xf numFmtId="0" fontId="1" fillId="0" borderId="0" xfId="0" applyFont="1" applyBorder="1"/>
    <xf numFmtId="165" fontId="1" fillId="0" borderId="12" xfId="0" applyNumberFormat="1" applyFont="1" applyFill="1" applyBorder="1"/>
    <xf numFmtId="164" fontId="1" fillId="0" borderId="0" xfId="0" applyNumberFormat="1" applyFont="1"/>
    <xf numFmtId="165" fontId="1" fillId="0" borderId="0" xfId="0" applyNumberFormat="1" applyFont="1"/>
    <xf numFmtId="164" fontId="19" fillId="0" borderId="8" xfId="0" applyNumberFormat="1" applyFont="1" applyBorder="1"/>
    <xf numFmtId="164" fontId="19" fillId="0" borderId="10" xfId="0" applyNumberFormat="1" applyFont="1" applyBorder="1"/>
    <xf numFmtId="0" fontId="8" fillId="0" borderId="6" xfId="0" applyFont="1" applyBorder="1" applyAlignment="1"/>
    <xf numFmtId="0" fontId="19" fillId="0" borderId="6" xfId="0" applyFont="1" applyFill="1" applyBorder="1" applyAlignment="1"/>
    <xf numFmtId="49" fontId="1" fillId="0" borderId="22" xfId="0" applyNumberFormat="1" applyFont="1" applyBorder="1"/>
    <xf numFmtId="0" fontId="1" fillId="0" borderId="23" xfId="0" applyFont="1" applyBorder="1"/>
    <xf numFmtId="165" fontId="1" fillId="0" borderId="23" xfId="0" applyNumberFormat="1" applyFont="1" applyBorder="1"/>
    <xf numFmtId="164" fontId="1" fillId="0" borderId="24" xfId="0" applyNumberFormat="1" applyFont="1" applyBorder="1"/>
    <xf numFmtId="165" fontId="1" fillId="0" borderId="25" xfId="0" applyNumberFormat="1" applyFont="1" applyBorder="1"/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8" fillId="0" borderId="6" xfId="0" applyFont="1" applyBorder="1" applyAlignment="1">
      <alignment horizontal="left"/>
    </xf>
    <xf numFmtId="164" fontId="0" fillId="0" borderId="20" xfId="0" applyNumberFormat="1" applyBorder="1"/>
    <xf numFmtId="164" fontId="8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10" xfId="0" applyFont="1" applyBorder="1" applyAlignment="1"/>
    <xf numFmtId="164" fontId="8" fillId="0" borderId="8" xfId="0" applyNumberFormat="1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164" fontId="19" fillId="0" borderId="0" xfId="0" applyNumberFormat="1" applyFont="1" applyBorder="1"/>
    <xf numFmtId="165" fontId="8" fillId="0" borderId="6" xfId="0" applyNumberFormat="1" applyFont="1" applyBorder="1" applyAlignment="1">
      <alignment horizontal="right"/>
    </xf>
    <xf numFmtId="165" fontId="8" fillId="0" borderId="8" xfId="0" applyNumberFormat="1" applyFont="1" applyBorder="1" applyAlignment="1">
      <alignment horizontal="right"/>
    </xf>
    <xf numFmtId="165" fontId="9" fillId="0" borderId="8" xfId="0" applyNumberFormat="1" applyFont="1" applyBorder="1" applyAlignment="1">
      <alignment horizontal="right" vertical="top"/>
    </xf>
    <xf numFmtId="165" fontId="8" fillId="0" borderId="8" xfId="0" applyNumberFormat="1" applyFont="1" applyBorder="1" applyAlignment="1">
      <alignment horizontal="right" wrapText="1"/>
    </xf>
    <xf numFmtId="0" fontId="8" fillId="0" borderId="8" xfId="0" applyFont="1" applyBorder="1" applyAlignment="1">
      <alignment horizontal="left" wrapText="1"/>
    </xf>
    <xf numFmtId="0" fontId="0" fillId="0" borderId="0" xfId="0" applyBorder="1"/>
    <xf numFmtId="164" fontId="1" fillId="0" borderId="10" xfId="0" applyNumberFormat="1" applyFont="1" applyBorder="1"/>
    <xf numFmtId="164" fontId="1" fillId="0" borderId="10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7" fillId="2" borderId="6" xfId="0" applyFont="1" applyFill="1" applyBorder="1"/>
    <xf numFmtId="0" fontId="7" fillId="3" borderId="6" xfId="0" applyFont="1" applyFill="1" applyBorder="1"/>
    <xf numFmtId="165" fontId="7" fillId="3" borderId="6" xfId="0" applyNumberFormat="1" applyFont="1" applyFill="1" applyBorder="1"/>
    <xf numFmtId="49" fontId="7" fillId="0" borderId="6" xfId="0" applyNumberFormat="1" applyFont="1" applyBorder="1" applyAlignment="1">
      <alignment horizontal="center"/>
    </xf>
    <xf numFmtId="164" fontId="1" fillId="0" borderId="6" xfId="0" applyNumberFormat="1" applyFont="1" applyBorder="1"/>
    <xf numFmtId="49" fontId="1" fillId="0" borderId="6" xfId="0" applyNumberFormat="1" applyFont="1" applyBorder="1"/>
    <xf numFmtId="164" fontId="12" fillId="0" borderId="6" xfId="2" applyNumberFormat="1" applyFont="1" applyBorder="1"/>
    <xf numFmtId="164" fontId="14" fillId="0" borderId="6" xfId="2" applyNumberFormat="1" applyFont="1" applyBorder="1"/>
    <xf numFmtId="165" fontId="20" fillId="0" borderId="6" xfId="0" applyNumberFormat="1" applyFont="1" applyBorder="1"/>
    <xf numFmtId="1" fontId="15" fillId="0" borderId="6" xfId="2" applyNumberFormat="1" applyFont="1" applyBorder="1"/>
    <xf numFmtId="1" fontId="14" fillId="4" borderId="6" xfId="2" applyNumberFormat="1" applyFont="1" applyFill="1" applyBorder="1"/>
    <xf numFmtId="164" fontId="18" fillId="4" borderId="6" xfId="2" applyNumberFormat="1" applyFont="1" applyFill="1" applyBorder="1"/>
    <xf numFmtId="0" fontId="8" fillId="0" borderId="19" xfId="1" applyFont="1" applyFill="1" applyBorder="1" applyAlignment="1">
      <alignment horizontal="left" wrapText="1"/>
    </xf>
    <xf numFmtId="0" fontId="8" fillId="0" borderId="20" xfId="1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wrapText="1"/>
    </xf>
    <xf numFmtId="0" fontId="10" fillId="0" borderId="6" xfId="0" applyFont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164" fontId="19" fillId="0" borderId="6" xfId="0" applyNumberFormat="1" applyFont="1" applyBorder="1" applyAlignment="1">
      <alignment horizontal="right" wrapText="1"/>
    </xf>
    <xf numFmtId="164" fontId="19" fillId="0" borderId="6" xfId="0" applyNumberFormat="1" applyFont="1" applyBorder="1" applyAlignment="1">
      <alignment horizontal="right" vertical="top" wrapText="1"/>
    </xf>
    <xf numFmtId="0" fontId="19" fillId="0" borderId="6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2" fontId="8" fillId="0" borderId="6" xfId="1" applyNumberFormat="1" applyFont="1" applyFill="1" applyBorder="1" applyAlignment="1">
      <alignment horizontal="left" wrapText="1"/>
    </xf>
    <xf numFmtId="0" fontId="19" fillId="0" borderId="6" xfId="1" applyFont="1" applyFill="1" applyBorder="1" applyAlignment="1">
      <alignment horizontal="left" wrapText="1"/>
    </xf>
    <xf numFmtId="0" fontId="8" fillId="0" borderId="7" xfId="1" applyFont="1" applyFill="1" applyBorder="1" applyAlignment="1">
      <alignment horizontal="left" wrapText="1"/>
    </xf>
    <xf numFmtId="0" fontId="8" fillId="0" borderId="11" xfId="1" applyFont="1" applyFill="1" applyBorder="1" applyAlignment="1">
      <alignment horizontal="left" wrapText="1"/>
    </xf>
    <xf numFmtId="0" fontId="8" fillId="0" borderId="9" xfId="1" applyFont="1" applyFill="1" applyBorder="1" applyAlignment="1">
      <alignment horizontal="left" wrapText="1"/>
    </xf>
    <xf numFmtId="0" fontId="8" fillId="0" borderId="10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7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8" fillId="0" borderId="6" xfId="0" applyFont="1" applyBorder="1" applyAlignment="1">
      <alignment horizontal="center" wrapText="1"/>
    </xf>
    <xf numFmtId="0" fontId="8" fillId="0" borderId="6" xfId="1" applyFont="1" applyFill="1" applyBorder="1" applyAlignment="1">
      <alignment horizontal="left" vertical="center" wrapText="1"/>
    </xf>
    <xf numFmtId="164" fontId="8" fillId="0" borderId="3" xfId="0" applyNumberFormat="1" applyFont="1" applyBorder="1" applyAlignment="1">
      <alignment horizontal="right" vertical="top" wrapText="1"/>
    </xf>
    <xf numFmtId="164" fontId="8" fillId="0" borderId="4" xfId="0" applyNumberFormat="1" applyFont="1" applyBorder="1" applyAlignment="1">
      <alignment horizontal="right" vertical="top" wrapText="1"/>
    </xf>
    <xf numFmtId="0" fontId="8" fillId="0" borderId="6" xfId="0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right" vertical="top" wrapText="1"/>
    </xf>
    <xf numFmtId="49" fontId="8" fillId="0" borderId="6" xfId="0" applyNumberFormat="1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165" fontId="19" fillId="0" borderId="6" xfId="0" applyNumberFormat="1" applyFont="1" applyBorder="1" applyAlignment="1">
      <alignment horizontal="right" wrapText="1"/>
    </xf>
    <xf numFmtId="0" fontId="8" fillId="0" borderId="6" xfId="0" applyFont="1" applyFill="1" applyBorder="1" applyAlignment="1">
      <alignment wrapText="1"/>
    </xf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7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</cellXfs>
  <cellStyles count="3">
    <cellStyle name="Normaallaad" xfId="0" builtinId="0"/>
    <cellStyle name="Normaallaad_Leht1" xfId="2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zoomScale="93" zoomScaleNormal="93" workbookViewId="0">
      <selection activeCell="E102" sqref="E102:G103"/>
    </sheetView>
  </sheetViews>
  <sheetFormatPr defaultRowHeight="12.75"/>
  <cols>
    <col min="1" max="1" width="7.28515625" customWidth="1"/>
    <col min="4" max="4" width="48.140625" customWidth="1"/>
    <col min="5" max="5" width="15.85546875" customWidth="1"/>
    <col min="6" max="6" width="13.28515625" customWidth="1"/>
    <col min="7" max="7" width="15.5703125" customWidth="1"/>
    <col min="8" max="8" width="12" customWidth="1"/>
  </cols>
  <sheetData>
    <row r="1" spans="1:7" ht="15">
      <c r="A1" s="12"/>
      <c r="B1" s="12"/>
      <c r="C1" s="12"/>
      <c r="D1" s="12"/>
      <c r="E1" s="111"/>
      <c r="F1" s="169" t="s">
        <v>193</v>
      </c>
      <c r="G1" s="169"/>
    </row>
    <row r="2" spans="1:7" ht="18" customHeight="1">
      <c r="A2" s="12"/>
      <c r="B2" s="12"/>
      <c r="C2" s="12"/>
      <c r="D2" s="12"/>
      <c r="E2" s="113"/>
      <c r="F2" s="170" t="s">
        <v>191</v>
      </c>
      <c r="G2" s="170"/>
    </row>
    <row r="3" spans="1:7" ht="15">
      <c r="A3" s="12"/>
      <c r="B3" s="12"/>
      <c r="C3" s="12"/>
      <c r="D3" s="12"/>
      <c r="E3" s="38"/>
      <c r="F3" s="29"/>
    </row>
    <row r="4" spans="1:7" ht="15">
      <c r="A4" s="12"/>
      <c r="B4" s="12"/>
      <c r="C4" s="12"/>
      <c r="D4" s="12"/>
      <c r="E4" s="112"/>
      <c r="F4" s="170" t="s">
        <v>192</v>
      </c>
      <c r="G4" s="170"/>
    </row>
    <row r="5" spans="1:7" ht="15">
      <c r="A5" s="13" t="s">
        <v>176</v>
      </c>
      <c r="B5" s="12"/>
      <c r="C5" s="13"/>
      <c r="D5" s="13"/>
      <c r="E5" s="12"/>
      <c r="F5" s="29"/>
    </row>
    <row r="6" spans="1:7" ht="13.7" customHeight="1">
      <c r="A6" s="164"/>
      <c r="B6" s="171"/>
      <c r="C6" s="172"/>
      <c r="D6" s="173"/>
      <c r="E6" s="168" t="s">
        <v>178</v>
      </c>
      <c r="F6" s="166" t="s">
        <v>155</v>
      </c>
      <c r="G6" s="168" t="s">
        <v>186</v>
      </c>
    </row>
    <row r="7" spans="1:7" ht="68.45" customHeight="1">
      <c r="A7" s="165"/>
      <c r="B7" s="174"/>
      <c r="C7" s="175"/>
      <c r="D7" s="176"/>
      <c r="E7" s="168"/>
      <c r="F7" s="167"/>
      <c r="G7" s="168"/>
    </row>
    <row r="8" spans="1:7" ht="15">
      <c r="A8" s="41"/>
      <c r="B8" s="42" t="s">
        <v>94</v>
      </c>
      <c r="C8" s="41"/>
      <c r="D8" s="41"/>
      <c r="E8" s="80">
        <f>SUM(E9+E13+E37+E53+E93)</f>
        <v>44485.983999999997</v>
      </c>
      <c r="F8" s="80">
        <f>SUM(F9+F13+F37+F53+F93)</f>
        <v>735.51800000000003</v>
      </c>
      <c r="G8" s="80">
        <f>SUM(G9+G13+G37+G53+G93)</f>
        <v>45221.502</v>
      </c>
    </row>
    <row r="9" spans="1:7" ht="15" customHeight="1">
      <c r="A9" s="42">
        <v>30</v>
      </c>
      <c r="B9" s="158" t="s">
        <v>0</v>
      </c>
      <c r="C9" s="158"/>
      <c r="D9" s="158"/>
      <c r="E9" s="80">
        <f>SUM(E10:E12)</f>
        <v>21199.519</v>
      </c>
      <c r="F9" s="80">
        <f>SUM(F10:F12)</f>
        <v>500</v>
      </c>
      <c r="G9" s="80">
        <f>SUM(G10:G12)</f>
        <v>21699.519</v>
      </c>
    </row>
    <row r="10" spans="1:7" ht="15">
      <c r="A10" s="41">
        <v>3000</v>
      </c>
      <c r="B10" s="41" t="s">
        <v>1</v>
      </c>
      <c r="C10" s="41"/>
      <c r="D10" s="41"/>
      <c r="E10" s="43">
        <v>21000</v>
      </c>
      <c r="F10" s="85">
        <v>500</v>
      </c>
      <c r="G10" s="43">
        <f>SUM(E10:F10)</f>
        <v>21500</v>
      </c>
    </row>
    <row r="11" spans="1:7" ht="13.5" customHeight="1">
      <c r="A11" s="41">
        <v>3030</v>
      </c>
      <c r="B11" s="153" t="s">
        <v>2</v>
      </c>
      <c r="C11" s="153"/>
      <c r="D11" s="153"/>
      <c r="E11" s="50">
        <v>190.51900000000001</v>
      </c>
      <c r="F11" s="43">
        <v>0</v>
      </c>
      <c r="G11" s="43">
        <f>SUM(E11:F11)</f>
        <v>190.51900000000001</v>
      </c>
    </row>
    <row r="12" spans="1:7" ht="14.45" customHeight="1">
      <c r="A12" s="41">
        <v>3044</v>
      </c>
      <c r="B12" s="153" t="s">
        <v>3</v>
      </c>
      <c r="C12" s="153"/>
      <c r="D12" s="153"/>
      <c r="E12" s="50">
        <v>9</v>
      </c>
      <c r="F12" s="43">
        <v>0</v>
      </c>
      <c r="G12" s="43">
        <f>SUM(E12:F12)</f>
        <v>9</v>
      </c>
    </row>
    <row r="13" spans="1:7" ht="15">
      <c r="A13" s="42">
        <v>32</v>
      </c>
      <c r="B13" s="42" t="s">
        <v>4</v>
      </c>
      <c r="C13" s="41"/>
      <c r="D13" s="41"/>
      <c r="E13" s="80">
        <f>SUM(E14+E19+E32)</f>
        <v>4036.0339999999997</v>
      </c>
      <c r="F13" s="80">
        <f>SUM(F14+F19+F32)</f>
        <v>106.90299999999999</v>
      </c>
      <c r="G13" s="80">
        <f>SUM(G14+G19+G32)</f>
        <v>4142.9369999999999</v>
      </c>
    </row>
    <row r="14" spans="1:7" ht="15">
      <c r="A14" s="44">
        <v>320</v>
      </c>
      <c r="B14" s="150" t="s">
        <v>5</v>
      </c>
      <c r="C14" s="150"/>
      <c r="D14" s="150"/>
      <c r="E14" s="50">
        <f>SUM(E16:E18)</f>
        <v>7</v>
      </c>
      <c r="F14" s="50">
        <f>SUM(F16:F18)</f>
        <v>0</v>
      </c>
      <c r="G14" s="43">
        <f>SUM(E14:F14)</f>
        <v>7</v>
      </c>
    </row>
    <row r="15" spans="1:7" ht="15">
      <c r="A15" s="44">
        <v>320030</v>
      </c>
      <c r="B15" s="44" t="s">
        <v>123</v>
      </c>
      <c r="C15" s="91"/>
      <c r="D15" s="91"/>
      <c r="E15" s="50">
        <v>0</v>
      </c>
      <c r="F15" s="43">
        <v>0</v>
      </c>
      <c r="G15" s="43">
        <f>SUM(E15:F15)</f>
        <v>0</v>
      </c>
    </row>
    <row r="16" spans="1:7" ht="15" customHeight="1">
      <c r="A16" s="44">
        <v>320180</v>
      </c>
      <c r="B16" s="44" t="s">
        <v>7</v>
      </c>
      <c r="C16" s="41"/>
      <c r="D16" s="41"/>
      <c r="E16" s="50">
        <v>5</v>
      </c>
      <c r="F16" s="43">
        <v>0</v>
      </c>
      <c r="G16" s="43">
        <f>SUM(E16:F16)</f>
        <v>5</v>
      </c>
    </row>
    <row r="17" spans="1:8" ht="15">
      <c r="A17" s="44">
        <v>320320</v>
      </c>
      <c r="B17" s="44" t="s">
        <v>6</v>
      </c>
      <c r="C17" s="41"/>
      <c r="D17" s="41"/>
      <c r="E17" s="50">
        <v>1</v>
      </c>
      <c r="F17" s="43">
        <v>0</v>
      </c>
      <c r="G17" s="43">
        <f>SUM(E17:F17)</f>
        <v>1</v>
      </c>
    </row>
    <row r="18" spans="1:8" ht="17.25" customHeight="1">
      <c r="A18" s="44">
        <v>320999</v>
      </c>
      <c r="B18" s="153" t="s">
        <v>124</v>
      </c>
      <c r="C18" s="153"/>
      <c r="D18" s="153"/>
      <c r="E18" s="50">
        <v>1</v>
      </c>
      <c r="F18" s="43">
        <v>0</v>
      </c>
      <c r="G18" s="43">
        <f>SUM(E18:F18)</f>
        <v>1</v>
      </c>
    </row>
    <row r="19" spans="1:8" ht="15">
      <c r="A19" s="44">
        <v>322</v>
      </c>
      <c r="B19" s="44" t="s">
        <v>4</v>
      </c>
      <c r="C19" s="41"/>
      <c r="D19" s="41"/>
      <c r="E19" s="50">
        <f>SUM(E20:E31)</f>
        <v>3886.3629999999998</v>
      </c>
      <c r="F19" s="50">
        <f>SUM(F20:F31)</f>
        <v>106.90299999999999</v>
      </c>
      <c r="G19" s="50">
        <f>SUM(G20:G31)</f>
        <v>3993.2659999999996</v>
      </c>
      <c r="H19" s="124"/>
    </row>
    <row r="20" spans="1:8" ht="15">
      <c r="A20" s="44">
        <v>3220</v>
      </c>
      <c r="B20" s="44" t="s">
        <v>8</v>
      </c>
      <c r="C20" s="41"/>
      <c r="D20" s="41"/>
      <c r="E20" s="50">
        <v>1403.54</v>
      </c>
      <c r="F20" s="43">
        <v>0</v>
      </c>
      <c r="G20" s="43">
        <f>SUM(E20:F20)</f>
        <v>1403.54</v>
      </c>
    </row>
    <row r="21" spans="1:8" ht="15">
      <c r="A21" s="44">
        <v>3220</v>
      </c>
      <c r="B21" s="44" t="s">
        <v>19</v>
      </c>
      <c r="C21" s="41"/>
      <c r="D21" s="41"/>
      <c r="E21" s="81">
        <v>1340.077</v>
      </c>
      <c r="F21" s="43">
        <v>70</v>
      </c>
      <c r="G21" s="43">
        <f t="shared" ref="G21:G36" si="0">SUM(E21:F21)</f>
        <v>1410.077</v>
      </c>
    </row>
    <row r="22" spans="1:8" ht="15">
      <c r="A22" s="44">
        <v>3220</v>
      </c>
      <c r="B22" s="44" t="s">
        <v>128</v>
      </c>
      <c r="C22" s="41"/>
      <c r="D22" s="41"/>
      <c r="E22" s="81">
        <v>53</v>
      </c>
      <c r="F22" s="43">
        <v>0</v>
      </c>
      <c r="G22" s="43">
        <f t="shared" si="0"/>
        <v>53</v>
      </c>
    </row>
    <row r="23" spans="1:8" ht="30.6" customHeight="1">
      <c r="A23" s="44">
        <v>3220</v>
      </c>
      <c r="B23" s="177" t="s">
        <v>172</v>
      </c>
      <c r="C23" s="178"/>
      <c r="D23" s="179"/>
      <c r="E23" s="81">
        <v>15</v>
      </c>
      <c r="F23" s="43">
        <v>-7.4269999999999996</v>
      </c>
      <c r="G23" s="43">
        <f t="shared" si="0"/>
        <v>7.5730000000000004</v>
      </c>
    </row>
    <row r="24" spans="1:8" ht="15">
      <c r="A24" s="44">
        <v>3221</v>
      </c>
      <c r="B24" s="44" t="s">
        <v>9</v>
      </c>
      <c r="C24" s="41"/>
      <c r="D24" s="41"/>
      <c r="E24" s="50">
        <v>92.93</v>
      </c>
      <c r="F24" s="43">
        <v>0</v>
      </c>
      <c r="G24" s="43">
        <f t="shared" si="0"/>
        <v>92.93</v>
      </c>
    </row>
    <row r="25" spans="1:8" ht="15">
      <c r="A25" s="44">
        <v>3221</v>
      </c>
      <c r="B25" s="44" t="s">
        <v>20</v>
      </c>
      <c r="C25" s="41"/>
      <c r="D25" s="41"/>
      <c r="E25" s="50">
        <v>0</v>
      </c>
      <c r="F25" s="43">
        <v>0</v>
      </c>
      <c r="G25" s="43">
        <f t="shared" si="0"/>
        <v>0</v>
      </c>
    </row>
    <row r="26" spans="1:8" ht="15">
      <c r="A26" s="41">
        <v>3222</v>
      </c>
      <c r="B26" s="44" t="s">
        <v>21</v>
      </c>
      <c r="C26" s="41"/>
      <c r="D26" s="41"/>
      <c r="E26" s="50">
        <v>145</v>
      </c>
      <c r="F26" s="43">
        <v>0</v>
      </c>
      <c r="G26" s="43">
        <f t="shared" si="0"/>
        <v>145</v>
      </c>
    </row>
    <row r="27" spans="1:8" ht="30.95" customHeight="1">
      <c r="A27" s="41">
        <v>3222</v>
      </c>
      <c r="B27" s="150" t="s">
        <v>120</v>
      </c>
      <c r="C27" s="150"/>
      <c r="D27" s="150"/>
      <c r="E27" s="50">
        <v>0</v>
      </c>
      <c r="F27" s="43">
        <v>0</v>
      </c>
      <c r="G27" s="43">
        <f t="shared" si="0"/>
        <v>0</v>
      </c>
    </row>
    <row r="28" spans="1:8" ht="15">
      <c r="A28" s="41">
        <v>3224</v>
      </c>
      <c r="B28" s="44" t="s">
        <v>10</v>
      </c>
      <c r="C28" s="41"/>
      <c r="D28" s="41"/>
      <c r="E28" s="50">
        <v>625.57000000000005</v>
      </c>
      <c r="F28" s="43">
        <v>44.33</v>
      </c>
      <c r="G28" s="43">
        <f t="shared" si="0"/>
        <v>669.90000000000009</v>
      </c>
    </row>
    <row r="29" spans="1:8" ht="15">
      <c r="A29" s="41">
        <v>3224</v>
      </c>
      <c r="B29" s="44" t="s">
        <v>59</v>
      </c>
      <c r="C29" s="41"/>
      <c r="D29" s="41"/>
      <c r="E29" s="50">
        <v>153.81399999999999</v>
      </c>
      <c r="F29" s="43">
        <v>0</v>
      </c>
      <c r="G29" s="43">
        <f t="shared" si="0"/>
        <v>153.81399999999999</v>
      </c>
    </row>
    <row r="30" spans="1:8" ht="15">
      <c r="A30" s="41">
        <v>3224</v>
      </c>
      <c r="B30" s="44" t="s">
        <v>71</v>
      </c>
      <c r="C30" s="41"/>
      <c r="D30" s="41"/>
      <c r="E30" s="50">
        <v>57.432000000000002</v>
      </c>
      <c r="F30" s="37">
        <v>0</v>
      </c>
      <c r="G30" s="43">
        <f t="shared" si="0"/>
        <v>57.432000000000002</v>
      </c>
    </row>
    <row r="31" spans="1:8" ht="15">
      <c r="A31" s="41">
        <v>3224</v>
      </c>
      <c r="B31" s="44" t="s">
        <v>89</v>
      </c>
      <c r="C31" s="41"/>
      <c r="D31" s="41"/>
      <c r="E31" s="50">
        <v>0</v>
      </c>
      <c r="F31" s="37">
        <v>0</v>
      </c>
      <c r="G31" s="43">
        <f t="shared" si="0"/>
        <v>0</v>
      </c>
    </row>
    <row r="32" spans="1:8" ht="15">
      <c r="A32" s="44">
        <v>323</v>
      </c>
      <c r="B32" s="44" t="s">
        <v>11</v>
      </c>
      <c r="C32" s="41"/>
      <c r="D32" s="41"/>
      <c r="E32" s="50">
        <f>E33+E34+E35+E36</f>
        <v>142.67099999999999</v>
      </c>
      <c r="F32" s="50">
        <f>F33+F34+F35+F36</f>
        <v>0</v>
      </c>
      <c r="G32" s="50">
        <f>G33+G34+G35+G36</f>
        <v>142.67099999999999</v>
      </c>
    </row>
    <row r="33" spans="1:8" ht="15">
      <c r="A33" s="44">
        <v>3233</v>
      </c>
      <c r="B33" s="44" t="s">
        <v>56</v>
      </c>
      <c r="C33" s="41"/>
      <c r="D33" s="41"/>
      <c r="E33" s="50">
        <v>63.878999999999998</v>
      </c>
      <c r="F33" s="43">
        <v>0</v>
      </c>
      <c r="G33" s="43">
        <f t="shared" si="0"/>
        <v>63.878999999999998</v>
      </c>
    </row>
    <row r="34" spans="1:8" ht="15">
      <c r="A34" s="44">
        <v>3233</v>
      </c>
      <c r="B34" s="44" t="s">
        <v>57</v>
      </c>
      <c r="C34" s="41"/>
      <c r="D34" s="41"/>
      <c r="E34" s="50">
        <v>74.400000000000006</v>
      </c>
      <c r="F34" s="43">
        <v>0</v>
      </c>
      <c r="G34" s="43">
        <f t="shared" si="0"/>
        <v>74.400000000000006</v>
      </c>
    </row>
    <row r="35" spans="1:8" ht="15">
      <c r="A35" s="44">
        <v>3237</v>
      </c>
      <c r="B35" s="44" t="s">
        <v>131</v>
      </c>
      <c r="C35" s="41"/>
      <c r="D35" s="41"/>
      <c r="E35" s="50">
        <v>0.5</v>
      </c>
      <c r="F35" s="43">
        <v>0</v>
      </c>
      <c r="G35" s="43">
        <f t="shared" si="0"/>
        <v>0.5</v>
      </c>
    </row>
    <row r="36" spans="1:8" ht="15">
      <c r="A36" s="44">
        <v>3238</v>
      </c>
      <c r="B36" s="44" t="s">
        <v>106</v>
      </c>
      <c r="C36" s="41"/>
      <c r="D36" s="41"/>
      <c r="E36" s="50">
        <v>3.8919999999999999</v>
      </c>
      <c r="F36" s="43">
        <v>0</v>
      </c>
      <c r="G36" s="43">
        <f t="shared" si="0"/>
        <v>3.8919999999999999</v>
      </c>
    </row>
    <row r="37" spans="1:8" ht="14.25">
      <c r="A37" s="42">
        <v>352</v>
      </c>
      <c r="B37" s="42" t="s">
        <v>64</v>
      </c>
      <c r="C37" s="42"/>
      <c r="D37" s="42"/>
      <c r="E37" s="80">
        <f>SUM(E38+E52)</f>
        <v>17834.351999999999</v>
      </c>
      <c r="F37" s="80">
        <f>SUM(F38+F52)</f>
        <v>0</v>
      </c>
      <c r="G37" s="80">
        <f>SUM(G38+G52)</f>
        <v>17834.351999999999</v>
      </c>
      <c r="H37" s="88"/>
    </row>
    <row r="38" spans="1:8" ht="16.5" customHeight="1">
      <c r="A38" s="41">
        <v>352</v>
      </c>
      <c r="B38" s="150" t="s">
        <v>78</v>
      </c>
      <c r="C38" s="150"/>
      <c r="D38" s="150"/>
      <c r="E38" s="50">
        <f>SUM(E39+E40)</f>
        <v>17834.351999999999</v>
      </c>
      <c r="F38" s="50">
        <f>SUM(F39+F40)</f>
        <v>0</v>
      </c>
      <c r="G38" s="50">
        <f>SUM(G39+G40)</f>
        <v>17834.351999999999</v>
      </c>
    </row>
    <row r="39" spans="1:8" ht="14.25" customHeight="1">
      <c r="A39" s="41">
        <v>352000</v>
      </c>
      <c r="B39" s="150" t="s">
        <v>12</v>
      </c>
      <c r="C39" s="150"/>
      <c r="D39" s="150"/>
      <c r="E39" s="81">
        <v>6765.3140000000003</v>
      </c>
      <c r="F39" s="43">
        <v>0</v>
      </c>
      <c r="G39" s="50">
        <f>SUM(E39:F39)</f>
        <v>6765.3140000000003</v>
      </c>
    </row>
    <row r="40" spans="1:8" ht="16.5" customHeight="1">
      <c r="A40" s="41">
        <v>352001</v>
      </c>
      <c r="B40" s="150" t="s">
        <v>82</v>
      </c>
      <c r="C40" s="150"/>
      <c r="D40" s="150"/>
      <c r="E40" s="50">
        <f>SUM(E41:E51)</f>
        <v>11069.038</v>
      </c>
      <c r="F40" s="50">
        <f>SUM(F41:F51)</f>
        <v>0</v>
      </c>
      <c r="G40" s="50">
        <f>SUM(G41:G51)</f>
        <v>11069.038</v>
      </c>
    </row>
    <row r="41" spans="1:8" ht="15" customHeight="1">
      <c r="A41" s="41"/>
      <c r="B41" s="151" t="s">
        <v>96</v>
      </c>
      <c r="C41" s="151"/>
      <c r="D41" s="151"/>
      <c r="E41" s="50">
        <v>6256.7809999999999</v>
      </c>
      <c r="F41" s="43">
        <v>0</v>
      </c>
      <c r="G41" s="43">
        <f>SUM(E41:F41)</f>
        <v>6256.7809999999999</v>
      </c>
    </row>
    <row r="42" spans="1:8" ht="15">
      <c r="A42" s="41"/>
      <c r="B42" s="49" t="s">
        <v>129</v>
      </c>
      <c r="C42" s="49"/>
      <c r="D42" s="49"/>
      <c r="E42" s="50">
        <v>548.97500000000002</v>
      </c>
      <c r="F42" s="43">
        <v>0</v>
      </c>
      <c r="G42" s="43">
        <f t="shared" ref="G42:G52" si="1">SUM(E42:F42)</f>
        <v>548.97500000000002</v>
      </c>
    </row>
    <row r="43" spans="1:8" ht="15">
      <c r="A43" s="41"/>
      <c r="B43" s="49" t="s">
        <v>130</v>
      </c>
      <c r="C43" s="49"/>
      <c r="D43" s="49"/>
      <c r="E43" s="50">
        <v>259.56799999999998</v>
      </c>
      <c r="F43" s="43">
        <v>0</v>
      </c>
      <c r="G43" s="43">
        <f t="shared" si="1"/>
        <v>259.56799999999998</v>
      </c>
      <c r="H43" s="30"/>
    </row>
    <row r="44" spans="1:8" ht="15">
      <c r="A44" s="41"/>
      <c r="B44" s="49" t="s">
        <v>116</v>
      </c>
      <c r="C44" s="49"/>
      <c r="D44" s="49"/>
      <c r="E44" s="50">
        <v>952.45899999999995</v>
      </c>
      <c r="F44" s="43">
        <v>0</v>
      </c>
      <c r="G44" s="43">
        <f t="shared" si="1"/>
        <v>952.45899999999995</v>
      </c>
    </row>
    <row r="45" spans="1:8" ht="15">
      <c r="A45" s="41"/>
      <c r="B45" s="49" t="s">
        <v>117</v>
      </c>
      <c r="C45" s="49"/>
      <c r="D45" s="49"/>
      <c r="E45" s="50">
        <v>346.459</v>
      </c>
      <c r="F45" s="43">
        <v>0</v>
      </c>
      <c r="G45" s="43">
        <f t="shared" si="1"/>
        <v>346.459</v>
      </c>
    </row>
    <row r="46" spans="1:8" ht="15">
      <c r="A46" s="41"/>
      <c r="B46" s="49" t="s">
        <v>13</v>
      </c>
      <c r="C46" s="49"/>
      <c r="D46" s="49"/>
      <c r="E46" s="50">
        <v>911.88499999999999</v>
      </c>
      <c r="F46" s="43">
        <v>0</v>
      </c>
      <c r="G46" s="43">
        <f t="shared" si="1"/>
        <v>911.88499999999999</v>
      </c>
    </row>
    <row r="47" spans="1:8" ht="15">
      <c r="A47" s="41"/>
      <c r="B47" s="49" t="s">
        <v>118</v>
      </c>
      <c r="C47" s="49"/>
      <c r="D47" s="49"/>
      <c r="E47" s="50">
        <v>56.853000000000002</v>
      </c>
      <c r="F47" s="43">
        <v>0</v>
      </c>
      <c r="G47" s="43">
        <f t="shared" si="1"/>
        <v>56.853000000000002</v>
      </c>
    </row>
    <row r="48" spans="1:8" ht="16.5" customHeight="1">
      <c r="A48" s="41"/>
      <c r="B48" s="157" t="s">
        <v>122</v>
      </c>
      <c r="C48" s="157"/>
      <c r="D48" s="157"/>
      <c r="E48" s="50">
        <v>125.05500000000001</v>
      </c>
      <c r="F48" s="43">
        <v>0</v>
      </c>
      <c r="G48" s="43">
        <f t="shared" si="1"/>
        <v>125.05500000000001</v>
      </c>
    </row>
    <row r="49" spans="1:8" ht="18.75" customHeight="1">
      <c r="A49" s="41"/>
      <c r="B49" s="180" t="s">
        <v>125</v>
      </c>
      <c r="C49" s="181"/>
      <c r="D49" s="182"/>
      <c r="E49" s="50">
        <v>1070.4860000000001</v>
      </c>
      <c r="F49" s="43">
        <v>0</v>
      </c>
      <c r="G49" s="43">
        <f t="shared" si="1"/>
        <v>1070.4860000000001</v>
      </c>
    </row>
    <row r="50" spans="1:8" ht="15">
      <c r="A50" s="41"/>
      <c r="B50" s="49" t="s">
        <v>133</v>
      </c>
      <c r="C50" s="49"/>
      <c r="D50" s="49"/>
      <c r="E50" s="50">
        <v>4.2999999999999997E-2</v>
      </c>
      <c r="F50" s="43">
        <v>0</v>
      </c>
      <c r="G50" s="43">
        <f t="shared" si="1"/>
        <v>4.2999999999999997E-2</v>
      </c>
    </row>
    <row r="51" spans="1:8" ht="15">
      <c r="A51" s="41"/>
      <c r="B51" s="49" t="s">
        <v>95</v>
      </c>
      <c r="C51" s="49"/>
      <c r="D51" s="49"/>
      <c r="E51" s="50">
        <v>540.47400000000005</v>
      </c>
      <c r="F51" s="43">
        <v>0</v>
      </c>
      <c r="G51" s="43">
        <f t="shared" si="1"/>
        <v>540.47400000000005</v>
      </c>
    </row>
    <row r="52" spans="1:8" ht="15">
      <c r="A52" s="41">
        <v>352100</v>
      </c>
      <c r="B52" s="41" t="s">
        <v>66</v>
      </c>
      <c r="C52" s="41"/>
      <c r="D52" s="41"/>
      <c r="E52" s="50">
        <v>0</v>
      </c>
      <c r="F52" s="43">
        <v>0</v>
      </c>
      <c r="G52" s="43">
        <f t="shared" si="1"/>
        <v>0</v>
      </c>
    </row>
    <row r="53" spans="1:8" ht="15" customHeight="1">
      <c r="A53" s="42">
        <v>3500</v>
      </c>
      <c r="B53" s="42" t="s">
        <v>65</v>
      </c>
      <c r="C53" s="42"/>
      <c r="D53" s="42"/>
      <c r="E53" s="36">
        <f>E54+E55+E56+E57+E58+E90+E91+E92</f>
        <v>1360.9179999999999</v>
      </c>
      <c r="F53" s="36">
        <f>F54+F55+F56+F57+F58+F90+F91+F92</f>
        <v>124.97499999999999</v>
      </c>
      <c r="G53" s="36">
        <f>G54+G55+G56+G57+G58+G90+G91+G92</f>
        <v>1485.893</v>
      </c>
    </row>
    <row r="54" spans="1:8" ht="27.95" customHeight="1">
      <c r="A54" s="51">
        <v>3500</v>
      </c>
      <c r="B54" s="153" t="s">
        <v>121</v>
      </c>
      <c r="C54" s="153"/>
      <c r="D54" s="153"/>
      <c r="E54" s="50">
        <v>118.569</v>
      </c>
      <c r="F54" s="43">
        <v>0</v>
      </c>
      <c r="G54" s="43">
        <f>SUM(E54:F54)</f>
        <v>118.569</v>
      </c>
      <c r="H54" s="30"/>
    </row>
    <row r="55" spans="1:8" ht="30.95" customHeight="1">
      <c r="A55" s="51"/>
      <c r="B55" s="156" t="s">
        <v>145</v>
      </c>
      <c r="C55" s="156"/>
      <c r="D55" s="156"/>
      <c r="E55" s="50">
        <v>104.163</v>
      </c>
      <c r="F55" s="43">
        <v>0</v>
      </c>
      <c r="G55" s="43">
        <f>SUM(E55:F55)</f>
        <v>104.163</v>
      </c>
    </row>
    <row r="56" spans="1:8" ht="43.5" customHeight="1">
      <c r="A56" s="51"/>
      <c r="B56" s="156" t="s">
        <v>143</v>
      </c>
      <c r="C56" s="156"/>
      <c r="D56" s="156"/>
      <c r="E56" s="50">
        <v>52.988</v>
      </c>
      <c r="F56" s="43">
        <v>0</v>
      </c>
      <c r="G56" s="43">
        <f>SUM(E56:F56)</f>
        <v>52.988</v>
      </c>
    </row>
    <row r="57" spans="1:8" ht="15.6" customHeight="1">
      <c r="A57" s="51"/>
      <c r="B57" s="153" t="s">
        <v>190</v>
      </c>
      <c r="C57" s="153"/>
      <c r="D57" s="153"/>
      <c r="E57" s="50">
        <v>0</v>
      </c>
      <c r="F57" s="43">
        <v>0.3</v>
      </c>
      <c r="G57" s="43">
        <f>SUM(E57:F57)</f>
        <v>0.3</v>
      </c>
    </row>
    <row r="58" spans="1:8" ht="15">
      <c r="A58" s="51">
        <v>3500</v>
      </c>
      <c r="B58" s="53" t="s">
        <v>14</v>
      </c>
      <c r="C58" s="54"/>
      <c r="D58" s="54"/>
      <c r="E58" s="82">
        <f>SUM(E59+E87+E88++E89)</f>
        <v>1061.4349999999999</v>
      </c>
      <c r="F58" s="82">
        <f>SUM(F59+F87+F88++F89)</f>
        <v>113.217</v>
      </c>
      <c r="G58" s="82">
        <f>SUM(G59+G87+G88++G89)</f>
        <v>1174.652</v>
      </c>
    </row>
    <row r="59" spans="1:8" ht="15" customHeight="1">
      <c r="A59" s="47">
        <v>3500</v>
      </c>
      <c r="B59" s="55" t="s">
        <v>17</v>
      </c>
      <c r="C59" s="52"/>
      <c r="D59" s="41"/>
      <c r="E59" s="50">
        <f>SUM(E60:E86)</f>
        <v>1041.8979999999999</v>
      </c>
      <c r="F59" s="50">
        <f>SUM(F60:F86)</f>
        <v>107.901</v>
      </c>
      <c r="G59" s="50">
        <f>SUM(G60:G86)</f>
        <v>1149.799</v>
      </c>
    </row>
    <row r="60" spans="1:8" ht="15" customHeight="1">
      <c r="A60" s="47"/>
      <c r="B60" s="55" t="s">
        <v>153</v>
      </c>
      <c r="C60" s="52"/>
      <c r="D60" s="41"/>
      <c r="E60" s="50">
        <v>53.037999999999997</v>
      </c>
      <c r="F60" s="50">
        <v>0</v>
      </c>
      <c r="G60" s="43">
        <f>SUM(E60:F60)</f>
        <v>53.037999999999997</v>
      </c>
    </row>
    <row r="61" spans="1:8" ht="13.5" customHeight="1">
      <c r="A61" s="47"/>
      <c r="B61" s="52" t="s">
        <v>72</v>
      </c>
      <c r="C61" s="41"/>
      <c r="D61" s="41"/>
      <c r="E61" s="50">
        <v>0</v>
      </c>
      <c r="F61" s="43">
        <v>5.3959999999999999</v>
      </c>
      <c r="G61" s="43">
        <f>SUM(E61:F61)</f>
        <v>5.3959999999999999</v>
      </c>
      <c r="H61" s="30"/>
    </row>
    <row r="62" spans="1:8" ht="13.5" customHeight="1">
      <c r="A62" s="122"/>
      <c r="B62" s="152" t="s">
        <v>157</v>
      </c>
      <c r="C62" s="152"/>
      <c r="D62" s="152"/>
      <c r="E62" s="155">
        <v>10.699</v>
      </c>
      <c r="F62" s="40">
        <v>0</v>
      </c>
      <c r="G62" s="40">
        <f t="shared" ref="G62:G92" si="2">SUM(E62:F62)</f>
        <v>10.699</v>
      </c>
    </row>
    <row r="63" spans="1:8" ht="13.5" customHeight="1">
      <c r="A63" s="123"/>
      <c r="B63" s="152"/>
      <c r="C63" s="152"/>
      <c r="D63" s="152"/>
      <c r="E63" s="155"/>
      <c r="F63" s="84"/>
      <c r="G63" s="84"/>
    </row>
    <row r="64" spans="1:8" ht="13.5" customHeight="1">
      <c r="A64" s="183"/>
      <c r="B64" s="152" t="s">
        <v>93</v>
      </c>
      <c r="C64" s="152"/>
      <c r="D64" s="152"/>
      <c r="E64" s="103"/>
      <c r="F64" s="40"/>
      <c r="G64" s="40"/>
    </row>
    <row r="65" spans="1:10" ht="13.5" customHeight="1">
      <c r="A65" s="183"/>
      <c r="B65" s="152"/>
      <c r="C65" s="152"/>
      <c r="D65" s="152"/>
      <c r="E65" s="102">
        <v>145.53</v>
      </c>
      <c r="F65" s="84">
        <v>0</v>
      </c>
      <c r="G65" s="84">
        <f t="shared" si="2"/>
        <v>145.53</v>
      </c>
    </row>
    <row r="66" spans="1:10" ht="31.5" customHeight="1">
      <c r="A66" s="47"/>
      <c r="B66" s="184" t="s">
        <v>156</v>
      </c>
      <c r="C66" s="184"/>
      <c r="D66" s="184"/>
      <c r="E66" s="50">
        <v>-0.28599999999999998</v>
      </c>
      <c r="F66" s="43">
        <v>0</v>
      </c>
      <c r="G66" s="43">
        <f t="shared" si="2"/>
        <v>-0.28599999999999998</v>
      </c>
    </row>
    <row r="67" spans="1:10" ht="13.5" customHeight="1">
      <c r="A67" s="183"/>
      <c r="B67" s="152" t="s">
        <v>158</v>
      </c>
      <c r="C67" s="152"/>
      <c r="D67" s="152"/>
      <c r="E67" s="154">
        <v>147.88499999999999</v>
      </c>
      <c r="F67" s="154">
        <v>0</v>
      </c>
      <c r="G67" s="154">
        <f>SUM(E67:F68)</f>
        <v>147.88499999999999</v>
      </c>
    </row>
    <row r="68" spans="1:10" ht="14.25" customHeight="1">
      <c r="A68" s="183"/>
      <c r="B68" s="152"/>
      <c r="C68" s="152"/>
      <c r="D68" s="152"/>
      <c r="E68" s="154"/>
      <c r="F68" s="154"/>
      <c r="G68" s="154"/>
    </row>
    <row r="69" spans="1:10" ht="13.5" customHeight="1">
      <c r="A69" s="183"/>
      <c r="B69" s="152" t="s">
        <v>159</v>
      </c>
      <c r="C69" s="152"/>
      <c r="D69" s="152"/>
      <c r="E69" s="154">
        <v>-1.2E-2</v>
      </c>
      <c r="F69" s="154">
        <v>0</v>
      </c>
      <c r="G69" s="154">
        <f>SUM(E69:F70)</f>
        <v>-1.2E-2</v>
      </c>
    </row>
    <row r="70" spans="1:10" ht="15" customHeight="1">
      <c r="A70" s="183"/>
      <c r="B70" s="152"/>
      <c r="C70" s="152"/>
      <c r="D70" s="152"/>
      <c r="E70" s="154"/>
      <c r="F70" s="154"/>
      <c r="G70" s="154"/>
    </row>
    <row r="71" spans="1:10" ht="13.5" customHeight="1">
      <c r="A71" s="47"/>
      <c r="B71" s="52" t="s">
        <v>108</v>
      </c>
      <c r="C71" s="41"/>
      <c r="D71" s="41"/>
      <c r="E71" s="50">
        <v>37.067999999999998</v>
      </c>
      <c r="F71" s="43">
        <v>41.607999999999997</v>
      </c>
      <c r="G71" s="43">
        <f t="shared" si="2"/>
        <v>78.675999999999988</v>
      </c>
    </row>
    <row r="72" spans="1:10" ht="30.75" customHeight="1">
      <c r="A72" s="47"/>
      <c r="B72" s="152" t="s">
        <v>149</v>
      </c>
      <c r="C72" s="152"/>
      <c r="D72" s="152"/>
      <c r="E72" s="50">
        <v>188.10300000000001</v>
      </c>
      <c r="F72" s="43">
        <v>0</v>
      </c>
      <c r="G72" s="43">
        <f t="shared" si="2"/>
        <v>188.10300000000001</v>
      </c>
    </row>
    <row r="73" spans="1:10" ht="30" customHeight="1">
      <c r="A73" s="47"/>
      <c r="B73" s="152" t="s">
        <v>162</v>
      </c>
      <c r="C73" s="152"/>
      <c r="D73" s="152"/>
      <c r="E73" s="50">
        <v>-0.216</v>
      </c>
      <c r="F73" s="43">
        <v>0</v>
      </c>
      <c r="G73" s="43">
        <f t="shared" si="2"/>
        <v>-0.216</v>
      </c>
      <c r="H73" s="148"/>
      <c r="I73" s="148"/>
      <c r="J73" s="149"/>
    </row>
    <row r="74" spans="1:10" ht="30" customHeight="1">
      <c r="A74" s="47"/>
      <c r="B74" s="152" t="s">
        <v>163</v>
      </c>
      <c r="C74" s="152"/>
      <c r="D74" s="152"/>
      <c r="E74" s="50">
        <v>23.815999999999999</v>
      </c>
      <c r="F74" s="43">
        <v>0</v>
      </c>
      <c r="G74" s="43">
        <f t="shared" si="2"/>
        <v>23.815999999999999</v>
      </c>
    </row>
    <row r="75" spans="1:10" ht="30" customHeight="1">
      <c r="A75" s="47"/>
      <c r="B75" s="160" t="s">
        <v>164</v>
      </c>
      <c r="C75" s="160"/>
      <c r="D75" s="160"/>
      <c r="E75" s="50">
        <v>71.06</v>
      </c>
      <c r="F75" s="43">
        <v>0</v>
      </c>
      <c r="G75" s="43">
        <f t="shared" si="2"/>
        <v>71.06</v>
      </c>
      <c r="H75" s="30"/>
    </row>
    <row r="76" spans="1:10" ht="13.5" customHeight="1">
      <c r="A76" s="47"/>
      <c r="B76" s="52" t="s">
        <v>107</v>
      </c>
      <c r="C76" s="41"/>
      <c r="D76" s="41"/>
      <c r="E76" s="50">
        <v>7.2569999999999997</v>
      </c>
      <c r="F76" s="43">
        <v>0</v>
      </c>
      <c r="G76" s="43">
        <f t="shared" si="2"/>
        <v>7.2569999999999997</v>
      </c>
    </row>
    <row r="77" spans="1:10" ht="13.5" customHeight="1">
      <c r="A77" s="47"/>
      <c r="B77" s="52" t="s">
        <v>75</v>
      </c>
      <c r="C77" s="41"/>
      <c r="D77" s="41"/>
      <c r="E77" s="50">
        <v>16.489999999999998</v>
      </c>
      <c r="F77" s="43">
        <v>5.3410000000000002</v>
      </c>
      <c r="G77" s="43">
        <f t="shared" si="2"/>
        <v>21.831</v>
      </c>
      <c r="H77" s="115"/>
    </row>
    <row r="78" spans="1:10" ht="13.5" customHeight="1">
      <c r="A78" s="56"/>
      <c r="B78" s="52" t="s">
        <v>70</v>
      </c>
      <c r="C78" s="41"/>
      <c r="D78" s="41"/>
      <c r="E78" s="50">
        <v>59.37</v>
      </c>
      <c r="F78" s="43">
        <v>0</v>
      </c>
      <c r="G78" s="43">
        <f t="shared" si="2"/>
        <v>59.37</v>
      </c>
      <c r="H78" s="115"/>
    </row>
    <row r="79" spans="1:10" ht="13.5" customHeight="1">
      <c r="A79" s="56"/>
      <c r="B79" s="52" t="s">
        <v>185</v>
      </c>
      <c r="C79" s="41"/>
      <c r="D79" s="41"/>
      <c r="E79" s="50">
        <v>0</v>
      </c>
      <c r="F79" s="43">
        <v>0.59</v>
      </c>
      <c r="G79" s="43">
        <f t="shared" si="2"/>
        <v>0.59</v>
      </c>
      <c r="H79" s="115"/>
    </row>
    <row r="80" spans="1:10" ht="13.5" customHeight="1">
      <c r="A80" s="47"/>
      <c r="B80" s="52" t="s">
        <v>22</v>
      </c>
      <c r="C80" s="41"/>
      <c r="D80" s="41"/>
      <c r="E80" s="50">
        <v>165.3</v>
      </c>
      <c r="F80" s="43">
        <v>0</v>
      </c>
      <c r="G80" s="43">
        <f t="shared" si="2"/>
        <v>165.3</v>
      </c>
      <c r="H80" s="83"/>
    </row>
    <row r="81" spans="1:9" ht="33.6" customHeight="1">
      <c r="A81" s="47"/>
      <c r="B81" s="161" t="s">
        <v>184</v>
      </c>
      <c r="C81" s="162"/>
      <c r="D81" s="163"/>
      <c r="E81" s="50">
        <v>0</v>
      </c>
      <c r="F81" s="43">
        <v>40</v>
      </c>
      <c r="G81" s="43">
        <f t="shared" si="2"/>
        <v>40</v>
      </c>
      <c r="H81" s="130"/>
    </row>
    <row r="82" spans="1:9" ht="15">
      <c r="A82" s="47"/>
      <c r="B82" s="52" t="s">
        <v>73</v>
      </c>
      <c r="C82" s="41"/>
      <c r="D82" s="41"/>
      <c r="E82" s="50">
        <v>15.923</v>
      </c>
      <c r="F82" s="43">
        <v>4.9820000000000002</v>
      </c>
      <c r="G82" s="43">
        <f t="shared" si="2"/>
        <v>20.905000000000001</v>
      </c>
    </row>
    <row r="83" spans="1:9" ht="15">
      <c r="A83" s="47"/>
      <c r="B83" s="52" t="s">
        <v>173</v>
      </c>
      <c r="C83" s="42"/>
      <c r="D83" s="42"/>
      <c r="E83" s="50">
        <v>60</v>
      </c>
      <c r="F83" s="43">
        <v>0</v>
      </c>
      <c r="G83" s="43">
        <f t="shared" si="2"/>
        <v>60</v>
      </c>
      <c r="H83" s="30"/>
    </row>
    <row r="84" spans="1:9" ht="13.5" customHeight="1">
      <c r="A84" s="47"/>
      <c r="B84" s="52" t="s">
        <v>160</v>
      </c>
      <c r="C84" s="41"/>
      <c r="D84" s="41"/>
      <c r="E84" s="50">
        <v>3.8279999999999998</v>
      </c>
      <c r="F84" s="43">
        <v>9.984</v>
      </c>
      <c r="G84" s="43">
        <f t="shared" si="2"/>
        <v>13.811999999999999</v>
      </c>
    </row>
    <row r="85" spans="1:9" ht="13.5" customHeight="1">
      <c r="A85" s="47"/>
      <c r="B85" s="152" t="s">
        <v>119</v>
      </c>
      <c r="C85" s="152"/>
      <c r="D85" s="152"/>
      <c r="E85" s="50">
        <v>13.24</v>
      </c>
      <c r="F85" s="43">
        <v>0</v>
      </c>
      <c r="G85" s="43">
        <f t="shared" si="2"/>
        <v>13.24</v>
      </c>
      <c r="H85" s="30"/>
      <c r="I85" s="30"/>
    </row>
    <row r="86" spans="1:9" ht="15.75" customHeight="1">
      <c r="A86" s="47"/>
      <c r="B86" s="152" t="s">
        <v>135</v>
      </c>
      <c r="C86" s="152"/>
      <c r="D86" s="152"/>
      <c r="E86" s="50">
        <v>23.805</v>
      </c>
      <c r="F86" s="43">
        <v>0</v>
      </c>
      <c r="G86" s="43">
        <f t="shared" si="2"/>
        <v>23.805</v>
      </c>
    </row>
    <row r="87" spans="1:9" ht="14.25" customHeight="1">
      <c r="A87" s="47"/>
      <c r="B87" s="57" t="s">
        <v>79</v>
      </c>
      <c r="C87" s="57"/>
      <c r="D87" s="55"/>
      <c r="E87" s="50">
        <v>10</v>
      </c>
      <c r="F87" s="43">
        <v>0</v>
      </c>
      <c r="G87" s="43">
        <f t="shared" si="2"/>
        <v>10</v>
      </c>
    </row>
    <row r="88" spans="1:9" ht="15.75" customHeight="1">
      <c r="A88" s="47"/>
      <c r="B88" s="152" t="s">
        <v>170</v>
      </c>
      <c r="C88" s="152"/>
      <c r="D88" s="152"/>
      <c r="E88" s="50">
        <v>9.5370000000000008</v>
      </c>
      <c r="F88" s="41">
        <v>5.3159999999999998</v>
      </c>
      <c r="G88" s="43">
        <f t="shared" si="2"/>
        <v>14.853000000000002</v>
      </c>
    </row>
    <row r="89" spans="1:9" ht="14.45" hidden="1" customHeight="1">
      <c r="A89" s="47"/>
      <c r="B89" s="52"/>
      <c r="C89" s="52"/>
      <c r="D89" s="41"/>
      <c r="E89" s="50">
        <v>0</v>
      </c>
      <c r="F89" s="43">
        <v>0</v>
      </c>
      <c r="G89" s="43">
        <f t="shared" si="2"/>
        <v>0</v>
      </c>
    </row>
    <row r="90" spans="1:9" ht="15" customHeight="1">
      <c r="A90" s="51"/>
      <c r="B90" s="52" t="s">
        <v>74</v>
      </c>
      <c r="C90" s="52"/>
      <c r="D90" s="41"/>
      <c r="E90" s="50">
        <v>10.56</v>
      </c>
      <c r="F90" s="43">
        <v>-4.5419999999999998</v>
      </c>
      <c r="G90" s="43">
        <f t="shared" si="2"/>
        <v>6.0180000000000007</v>
      </c>
      <c r="H90" s="30"/>
      <c r="I90" s="30"/>
    </row>
    <row r="91" spans="1:9" ht="15" customHeight="1">
      <c r="A91" s="51"/>
      <c r="B91" s="52" t="s">
        <v>165</v>
      </c>
      <c r="C91" s="52"/>
      <c r="D91" s="41"/>
      <c r="E91" s="50">
        <v>8</v>
      </c>
      <c r="F91" s="43">
        <v>16</v>
      </c>
      <c r="G91" s="43">
        <f t="shared" si="2"/>
        <v>24</v>
      </c>
      <c r="H91" s="30"/>
    </row>
    <row r="92" spans="1:9" ht="15" customHeight="1">
      <c r="A92" s="51"/>
      <c r="B92" s="52" t="s">
        <v>127</v>
      </c>
      <c r="C92" s="52"/>
      <c r="D92" s="41"/>
      <c r="E92" s="50">
        <v>5.2030000000000003</v>
      </c>
      <c r="F92" s="43">
        <v>0</v>
      </c>
      <c r="G92" s="43">
        <f t="shared" si="2"/>
        <v>5.2030000000000003</v>
      </c>
    </row>
    <row r="93" spans="1:9" ht="15" customHeight="1">
      <c r="A93" s="42">
        <v>38</v>
      </c>
      <c r="B93" s="158" t="s">
        <v>67</v>
      </c>
      <c r="C93" s="158"/>
      <c r="D93" s="158"/>
      <c r="E93" s="80">
        <f>SUM(E94:E101)</f>
        <v>55.160999999999994</v>
      </c>
      <c r="F93" s="80">
        <f>SUM(F94:F101)</f>
        <v>3.6399999999999997</v>
      </c>
      <c r="G93" s="80">
        <f>SUM(G94:G101)</f>
        <v>58.801000000000002</v>
      </c>
    </row>
    <row r="94" spans="1:9" ht="15" customHeight="1">
      <c r="A94" s="41">
        <v>3823</v>
      </c>
      <c r="B94" s="52" t="s">
        <v>146</v>
      </c>
      <c r="C94" s="90"/>
      <c r="D94" s="90"/>
      <c r="E94" s="50">
        <v>0</v>
      </c>
      <c r="F94" s="43">
        <v>0</v>
      </c>
      <c r="G94" s="43">
        <f>SUM(E94:F94)</f>
        <v>0</v>
      </c>
    </row>
    <row r="95" spans="1:9" ht="15" customHeight="1">
      <c r="A95" s="41">
        <v>38250</v>
      </c>
      <c r="B95" s="52" t="s">
        <v>136</v>
      </c>
      <c r="C95" s="90"/>
      <c r="D95" s="90"/>
      <c r="E95" s="50">
        <v>3</v>
      </c>
      <c r="F95" s="43">
        <v>0</v>
      </c>
      <c r="G95" s="43">
        <f t="shared" ref="G95:G101" si="3">SUM(E95:F95)</f>
        <v>3</v>
      </c>
    </row>
    <row r="96" spans="1:9" ht="15" customHeight="1">
      <c r="A96" s="41">
        <v>38250</v>
      </c>
      <c r="B96" s="52" t="s">
        <v>148</v>
      </c>
      <c r="C96" s="90"/>
      <c r="D96" s="90"/>
      <c r="E96" s="50">
        <v>0</v>
      </c>
      <c r="F96" s="43">
        <v>0</v>
      </c>
      <c r="G96" s="43">
        <f t="shared" si="3"/>
        <v>0</v>
      </c>
    </row>
    <row r="97" spans="1:7" ht="15" customHeight="1">
      <c r="A97" s="41">
        <v>38252</v>
      </c>
      <c r="B97" s="52" t="s">
        <v>137</v>
      </c>
      <c r="C97" s="90"/>
      <c r="D97" s="90"/>
      <c r="E97" s="80">
        <v>30</v>
      </c>
      <c r="F97" s="43">
        <v>0</v>
      </c>
      <c r="G97" s="43">
        <f t="shared" si="3"/>
        <v>30</v>
      </c>
    </row>
    <row r="98" spans="1:7" ht="15">
      <c r="A98" s="41">
        <v>38254</v>
      </c>
      <c r="B98" s="52" t="s">
        <v>15</v>
      </c>
      <c r="C98" s="41"/>
      <c r="D98" s="41"/>
      <c r="E98" s="50">
        <v>16</v>
      </c>
      <c r="F98" s="43">
        <v>0</v>
      </c>
      <c r="G98" s="43">
        <f t="shared" si="3"/>
        <v>16</v>
      </c>
    </row>
    <row r="99" spans="1:7" ht="17.45" customHeight="1">
      <c r="A99" s="41">
        <v>3882</v>
      </c>
      <c r="B99" s="159" t="s">
        <v>147</v>
      </c>
      <c r="C99" s="159"/>
      <c r="D99" s="159"/>
      <c r="E99" s="50">
        <v>0</v>
      </c>
      <c r="F99" s="43">
        <v>0</v>
      </c>
      <c r="G99" s="43">
        <f t="shared" si="3"/>
        <v>0</v>
      </c>
    </row>
    <row r="100" spans="1:7" ht="15">
      <c r="A100" s="41">
        <v>3880</v>
      </c>
      <c r="B100" s="152" t="s">
        <v>16</v>
      </c>
      <c r="C100" s="152"/>
      <c r="D100" s="152"/>
      <c r="E100" s="50">
        <v>0.17499999999999999</v>
      </c>
      <c r="F100" s="43">
        <v>0.8</v>
      </c>
      <c r="G100" s="43">
        <f t="shared" si="3"/>
        <v>0.97500000000000009</v>
      </c>
    </row>
    <row r="101" spans="1:7" ht="14.45" customHeight="1">
      <c r="A101" s="44">
        <v>3888</v>
      </c>
      <c r="B101" s="52" t="s">
        <v>18</v>
      </c>
      <c r="C101" s="41"/>
      <c r="D101" s="41"/>
      <c r="E101" s="50">
        <v>5.9859999999999998</v>
      </c>
      <c r="F101" s="43">
        <v>2.84</v>
      </c>
      <c r="G101" s="43">
        <f t="shared" si="3"/>
        <v>8.8260000000000005</v>
      </c>
    </row>
    <row r="102" spans="1:7" ht="15">
      <c r="A102" s="12"/>
      <c r="B102" s="12"/>
      <c r="C102" s="12"/>
      <c r="D102" s="12"/>
      <c r="E102" s="23"/>
      <c r="F102" s="18"/>
      <c r="G102" s="23"/>
    </row>
    <row r="103" spans="1:7" ht="15">
      <c r="A103" s="79" t="s">
        <v>80</v>
      </c>
      <c r="B103" s="12"/>
      <c r="C103" s="12"/>
      <c r="D103" s="12"/>
      <c r="E103" s="17"/>
      <c r="F103" s="17"/>
      <c r="G103" s="18"/>
    </row>
    <row r="104" spans="1:7" ht="15">
      <c r="A104" s="16" t="s">
        <v>81</v>
      </c>
      <c r="B104" s="16"/>
      <c r="C104" s="12"/>
      <c r="D104" s="12"/>
      <c r="E104" s="23"/>
      <c r="F104" s="12"/>
      <c r="G104" s="12"/>
    </row>
    <row r="105" spans="1:7">
      <c r="E105" s="30"/>
    </row>
  </sheetData>
  <mergeCells count="52">
    <mergeCell ref="A69:A70"/>
    <mergeCell ref="A64:A65"/>
    <mergeCell ref="B66:D66"/>
    <mergeCell ref="B62:D63"/>
    <mergeCell ref="B64:D65"/>
    <mergeCell ref="A67:A68"/>
    <mergeCell ref="B67:D68"/>
    <mergeCell ref="B38:D38"/>
    <mergeCell ref="B57:D57"/>
    <mergeCell ref="F1:G1"/>
    <mergeCell ref="F2:G2"/>
    <mergeCell ref="F4:G4"/>
    <mergeCell ref="B6:D7"/>
    <mergeCell ref="B11:D11"/>
    <mergeCell ref="B12:D12"/>
    <mergeCell ref="B14:D14"/>
    <mergeCell ref="B27:D27"/>
    <mergeCell ref="B18:D18"/>
    <mergeCell ref="B23:D23"/>
    <mergeCell ref="B49:D49"/>
    <mergeCell ref="A6:A7"/>
    <mergeCell ref="F6:F7"/>
    <mergeCell ref="G6:G7"/>
    <mergeCell ref="E6:E7"/>
    <mergeCell ref="B9:D9"/>
    <mergeCell ref="B100:D100"/>
    <mergeCell ref="B69:D70"/>
    <mergeCell ref="B93:D93"/>
    <mergeCell ref="B88:D88"/>
    <mergeCell ref="B99:D99"/>
    <mergeCell ref="B73:D73"/>
    <mergeCell ref="B86:D86"/>
    <mergeCell ref="B85:D85"/>
    <mergeCell ref="B74:D74"/>
    <mergeCell ref="B75:D75"/>
    <mergeCell ref="B81:D81"/>
    <mergeCell ref="H73:J73"/>
    <mergeCell ref="B39:D39"/>
    <mergeCell ref="B40:D40"/>
    <mergeCell ref="B41:D41"/>
    <mergeCell ref="B72:D72"/>
    <mergeCell ref="B54:D54"/>
    <mergeCell ref="E69:E70"/>
    <mergeCell ref="E67:E68"/>
    <mergeCell ref="E62:E63"/>
    <mergeCell ref="B55:D55"/>
    <mergeCell ref="B56:D56"/>
    <mergeCell ref="B48:D48"/>
    <mergeCell ref="G69:G70"/>
    <mergeCell ref="G67:G68"/>
    <mergeCell ref="F69:F70"/>
    <mergeCell ref="F67:F68"/>
  </mergeCells>
  <phoneticPr fontId="0" type="noConversion"/>
  <pageMargins left="1.299212598425197" right="1.299212598425197" top="0.74803149606299213" bottom="0.74803149606299213" header="0.31496062992125984" footer="0.31496062992125984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N6" sqref="N6"/>
    </sheetView>
  </sheetViews>
  <sheetFormatPr defaultRowHeight="12.75"/>
  <cols>
    <col min="1" max="1" width="8.28515625" customWidth="1"/>
    <col min="2" max="2" width="9.140625" customWidth="1"/>
    <col min="6" max="6" width="30.7109375" customWidth="1"/>
    <col min="7" max="7" width="15.42578125" customWidth="1"/>
    <col min="8" max="8" width="13.28515625" customWidth="1"/>
    <col min="9" max="9" width="13.85546875" customWidth="1"/>
  </cols>
  <sheetData>
    <row r="1" spans="1:10" ht="15">
      <c r="A1" s="12"/>
      <c r="B1" s="12"/>
      <c r="C1" s="12"/>
      <c r="D1" s="28"/>
      <c r="E1" s="12"/>
      <c r="F1" s="12"/>
      <c r="G1" s="112"/>
      <c r="H1" s="170" t="s">
        <v>197</v>
      </c>
      <c r="I1" s="170"/>
      <c r="J1" s="88"/>
    </row>
    <row r="2" spans="1:10" ht="15">
      <c r="A2" s="12"/>
      <c r="B2" s="12"/>
      <c r="C2" s="12"/>
      <c r="D2" s="12"/>
      <c r="E2" s="12"/>
      <c r="F2" s="12"/>
      <c r="G2" s="112"/>
      <c r="H2" s="170" t="s">
        <v>195</v>
      </c>
      <c r="I2" s="170"/>
    </row>
    <row r="3" spans="1:10" ht="15">
      <c r="A3" s="12"/>
      <c r="B3" s="12"/>
      <c r="C3" s="12"/>
      <c r="D3" s="12"/>
      <c r="E3" s="12"/>
      <c r="F3" s="12"/>
      <c r="G3" s="39"/>
      <c r="H3" s="39"/>
      <c r="I3" s="39"/>
    </row>
    <row r="4" spans="1:10" ht="15">
      <c r="A4" s="12"/>
      <c r="B4" s="12"/>
      <c r="C4" s="12"/>
      <c r="D4" s="12"/>
      <c r="E4" s="12"/>
      <c r="F4" s="12"/>
      <c r="G4" s="112"/>
      <c r="H4" s="170" t="s">
        <v>196</v>
      </c>
      <c r="I4" s="170"/>
    </row>
    <row r="5" spans="1:10" ht="15">
      <c r="A5" s="13" t="s">
        <v>181</v>
      </c>
      <c r="B5" s="13"/>
      <c r="C5" s="13"/>
      <c r="D5" s="13"/>
      <c r="E5" s="13"/>
      <c r="F5" s="13"/>
      <c r="G5" s="12"/>
      <c r="H5" s="12"/>
      <c r="I5" s="12"/>
    </row>
    <row r="6" spans="1:10" ht="15">
      <c r="A6" s="13" t="s">
        <v>63</v>
      </c>
      <c r="B6" s="13"/>
      <c r="C6" s="13"/>
      <c r="D6" s="13"/>
      <c r="E6" s="13"/>
      <c r="F6" s="13"/>
      <c r="G6" s="12"/>
      <c r="H6" s="12"/>
      <c r="I6" s="12"/>
    </row>
    <row r="7" spans="1:10" ht="37.5" customHeight="1">
      <c r="A7" s="171"/>
      <c r="B7" s="172"/>
      <c r="C7" s="172"/>
      <c r="D7" s="172"/>
      <c r="E7" s="172"/>
      <c r="F7" s="173"/>
      <c r="G7" s="187" t="s">
        <v>194</v>
      </c>
      <c r="H7" s="190" t="s">
        <v>155</v>
      </c>
      <c r="I7" s="187" t="s">
        <v>187</v>
      </c>
    </row>
    <row r="8" spans="1:10" ht="60.6" customHeight="1">
      <c r="A8" s="174"/>
      <c r="B8" s="175"/>
      <c r="C8" s="175"/>
      <c r="D8" s="175"/>
      <c r="E8" s="175"/>
      <c r="F8" s="176"/>
      <c r="G8" s="187"/>
      <c r="H8" s="167"/>
      <c r="I8" s="187"/>
    </row>
    <row r="9" spans="1:10" ht="17.25" customHeight="1">
      <c r="A9" s="41" t="s">
        <v>42</v>
      </c>
      <c r="B9" s="158" t="s">
        <v>43</v>
      </c>
      <c r="C9" s="158"/>
      <c r="D9" s="158"/>
      <c r="E9" s="158"/>
      <c r="F9" s="158"/>
      <c r="G9" s="36">
        <f>SUM(G10+G15)</f>
        <v>1382</v>
      </c>
      <c r="H9" s="15">
        <f>SUM(H10+H15)</f>
        <v>0</v>
      </c>
      <c r="I9" s="15">
        <f>SUM(I10+I15)</f>
        <v>1382</v>
      </c>
    </row>
    <row r="10" spans="1:10" ht="15" customHeight="1">
      <c r="A10" s="58" t="s">
        <v>44</v>
      </c>
      <c r="B10" s="158" t="s">
        <v>114</v>
      </c>
      <c r="C10" s="158"/>
      <c r="D10" s="158"/>
      <c r="E10" s="158"/>
      <c r="F10" s="158"/>
      <c r="G10" s="36">
        <f>SUM(G11:G14)</f>
        <v>2500</v>
      </c>
      <c r="H10" s="15">
        <f>SUM(H11:H14)</f>
        <v>0</v>
      </c>
      <c r="I10" s="15">
        <f>SUM(I11:I14)</f>
        <v>2500</v>
      </c>
    </row>
    <row r="11" spans="1:10" ht="17.25" customHeight="1">
      <c r="A11" s="58" t="s">
        <v>45</v>
      </c>
      <c r="B11" s="153" t="s">
        <v>46</v>
      </c>
      <c r="C11" s="153"/>
      <c r="D11" s="153"/>
      <c r="E11" s="153"/>
      <c r="F11" s="153"/>
      <c r="G11" s="43">
        <v>2500</v>
      </c>
      <c r="H11" s="33">
        <v>0</v>
      </c>
      <c r="I11" s="33">
        <f>SUM(G11:H11)</f>
        <v>2500</v>
      </c>
    </row>
    <row r="12" spans="1:10" ht="15">
      <c r="A12" s="58" t="s">
        <v>45</v>
      </c>
      <c r="B12" s="55" t="s">
        <v>61</v>
      </c>
      <c r="C12" s="55"/>
      <c r="D12" s="55"/>
      <c r="E12" s="55"/>
      <c r="F12" s="55"/>
      <c r="G12" s="43">
        <v>0</v>
      </c>
      <c r="H12" s="33">
        <v>0</v>
      </c>
      <c r="I12" s="33">
        <f>SUM(G12:H12)</f>
        <v>0</v>
      </c>
    </row>
    <row r="13" spans="1:10" ht="15">
      <c r="A13" s="58" t="s">
        <v>45</v>
      </c>
      <c r="B13" s="55" t="s">
        <v>55</v>
      </c>
      <c r="C13" s="55"/>
      <c r="D13" s="55"/>
      <c r="E13" s="55"/>
      <c r="F13" s="55"/>
      <c r="G13" s="43">
        <v>0</v>
      </c>
      <c r="H13" s="33">
        <v>0</v>
      </c>
      <c r="I13" s="33">
        <f>SUM(G13:H13)</f>
        <v>0</v>
      </c>
    </row>
    <row r="14" spans="1:10" ht="15">
      <c r="A14" s="58" t="s">
        <v>45</v>
      </c>
      <c r="B14" s="55" t="s">
        <v>98</v>
      </c>
      <c r="C14" s="55"/>
      <c r="D14" s="75"/>
      <c r="E14" s="77"/>
      <c r="F14" s="76"/>
      <c r="G14" s="43">
        <v>0</v>
      </c>
      <c r="H14" s="33">
        <v>0</v>
      </c>
      <c r="I14" s="33">
        <f>SUM(G14:H14)</f>
        <v>0</v>
      </c>
    </row>
    <row r="15" spans="1:10" ht="16.5" customHeight="1">
      <c r="A15" s="58" t="s">
        <v>48</v>
      </c>
      <c r="B15" s="158" t="s">
        <v>115</v>
      </c>
      <c r="C15" s="158"/>
      <c r="D15" s="158"/>
      <c r="E15" s="158"/>
      <c r="F15" s="158"/>
      <c r="G15" s="36">
        <f>SUM(G16:G21)</f>
        <v>-1118</v>
      </c>
      <c r="H15" s="15">
        <f>SUM(H16:H21)</f>
        <v>0</v>
      </c>
      <c r="I15" s="15">
        <f>SUM(I16:I21)</f>
        <v>-1118</v>
      </c>
    </row>
    <row r="16" spans="1:10" ht="15">
      <c r="A16" s="58" t="s">
        <v>49</v>
      </c>
      <c r="B16" s="55" t="s">
        <v>50</v>
      </c>
      <c r="C16" s="55"/>
      <c r="D16" s="55"/>
      <c r="E16" s="55"/>
      <c r="F16" s="55"/>
      <c r="G16" s="43">
        <v>-1118</v>
      </c>
      <c r="H16" s="33">
        <v>0</v>
      </c>
      <c r="I16" s="33">
        <f>SUM(G16:H16)</f>
        <v>-1118</v>
      </c>
    </row>
    <row r="17" spans="1:9" ht="17.25" customHeight="1">
      <c r="A17" s="189" t="s">
        <v>49</v>
      </c>
      <c r="B17" s="153" t="s">
        <v>91</v>
      </c>
      <c r="C17" s="153"/>
      <c r="D17" s="153"/>
      <c r="E17" s="153"/>
      <c r="F17" s="153"/>
      <c r="G17" s="188">
        <v>0</v>
      </c>
      <c r="H17" s="185">
        <v>0</v>
      </c>
      <c r="I17" s="185">
        <f>SUM(G17:H18)</f>
        <v>0</v>
      </c>
    </row>
    <row r="18" spans="1:9" ht="15" customHeight="1">
      <c r="A18" s="189"/>
      <c r="B18" s="153"/>
      <c r="C18" s="153"/>
      <c r="D18" s="153"/>
      <c r="E18" s="153"/>
      <c r="F18" s="153"/>
      <c r="G18" s="188"/>
      <c r="H18" s="186"/>
      <c r="I18" s="186"/>
    </row>
    <row r="19" spans="1:9" ht="17.25" customHeight="1">
      <c r="A19" s="189" t="s">
        <v>62</v>
      </c>
      <c r="B19" s="153" t="s">
        <v>92</v>
      </c>
      <c r="C19" s="153"/>
      <c r="D19" s="153"/>
      <c r="E19" s="153"/>
      <c r="F19" s="153"/>
      <c r="G19" s="188">
        <v>0</v>
      </c>
      <c r="H19" s="185">
        <v>0</v>
      </c>
      <c r="I19" s="185">
        <f>SUM(G19:H20)</f>
        <v>0</v>
      </c>
    </row>
    <row r="20" spans="1:9" ht="15" customHeight="1">
      <c r="A20" s="189"/>
      <c r="B20" s="153"/>
      <c r="C20" s="153"/>
      <c r="D20" s="153"/>
      <c r="E20" s="153"/>
      <c r="F20" s="153"/>
      <c r="G20" s="188"/>
      <c r="H20" s="186"/>
      <c r="I20" s="186"/>
    </row>
    <row r="21" spans="1:9" ht="15.95" customHeight="1">
      <c r="A21" s="58" t="s">
        <v>49</v>
      </c>
      <c r="B21" s="55" t="s">
        <v>98</v>
      </c>
      <c r="C21" s="55"/>
      <c r="D21" s="75"/>
      <c r="E21" s="77"/>
      <c r="F21" s="76"/>
      <c r="G21" s="48">
        <v>0</v>
      </c>
      <c r="H21" s="33">
        <v>0</v>
      </c>
      <c r="I21" s="34">
        <f>SUM(G21:H21)</f>
        <v>0</v>
      </c>
    </row>
    <row r="22" spans="1:9" ht="15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15">
      <c r="A23" s="16" t="s">
        <v>80</v>
      </c>
      <c r="B23" s="12"/>
      <c r="C23" s="12"/>
      <c r="D23" s="12"/>
      <c r="E23" s="12"/>
      <c r="F23" s="12"/>
      <c r="G23" s="18"/>
      <c r="H23" s="12"/>
      <c r="I23" s="12"/>
    </row>
    <row r="24" spans="1:9" ht="15">
      <c r="A24" s="16" t="s">
        <v>81</v>
      </c>
      <c r="B24" s="12"/>
      <c r="C24" s="12"/>
      <c r="D24" s="12"/>
      <c r="E24" s="12"/>
      <c r="F24" s="12"/>
      <c r="G24" s="12"/>
    </row>
    <row r="25" spans="1:9" ht="15">
      <c r="A25" s="12"/>
      <c r="B25" s="12"/>
      <c r="C25" s="12"/>
      <c r="D25" s="12"/>
      <c r="E25" s="12"/>
      <c r="F25" s="12"/>
      <c r="G25" s="12"/>
    </row>
    <row r="26" spans="1:9" ht="14.25">
      <c r="A26" s="1"/>
    </row>
    <row r="27" spans="1:9" ht="14.25">
      <c r="A27" s="1"/>
    </row>
    <row r="28" spans="1:9">
      <c r="A28" s="3"/>
    </row>
  </sheetData>
  <mergeCells count="21">
    <mergeCell ref="H1:I1"/>
    <mergeCell ref="H2:I2"/>
    <mergeCell ref="H4:I4"/>
    <mergeCell ref="H7:H8"/>
    <mergeCell ref="B15:F15"/>
    <mergeCell ref="B11:F11"/>
    <mergeCell ref="B10:F10"/>
    <mergeCell ref="B9:F9"/>
    <mergeCell ref="A7:F8"/>
    <mergeCell ref="G19:G20"/>
    <mergeCell ref="G17:G18"/>
    <mergeCell ref="G7:G8"/>
    <mergeCell ref="A19:A20"/>
    <mergeCell ref="A17:A18"/>
    <mergeCell ref="B19:F20"/>
    <mergeCell ref="B17:F18"/>
    <mergeCell ref="H19:H20"/>
    <mergeCell ref="I19:I20"/>
    <mergeCell ref="I7:I8"/>
    <mergeCell ref="H17:H18"/>
    <mergeCell ref="I17:I18"/>
  </mergeCells>
  <pageMargins left="1.299212598425197" right="1.299212598425197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P13" sqref="P13"/>
    </sheetView>
  </sheetViews>
  <sheetFormatPr defaultRowHeight="12.75"/>
  <cols>
    <col min="1" max="1" width="9.85546875" customWidth="1"/>
    <col min="4" max="4" width="43.85546875" customWidth="1"/>
    <col min="5" max="6" width="10.140625" hidden="1" customWidth="1"/>
    <col min="7" max="7" width="14.140625" customWidth="1"/>
    <col min="8" max="8" width="15.85546875" customWidth="1"/>
    <col min="9" max="9" width="16.28515625" customWidth="1"/>
    <col min="10" max="10" width="0.140625" hidden="1" customWidth="1"/>
    <col min="11" max="11" width="11.28515625" customWidth="1"/>
  </cols>
  <sheetData>
    <row r="1" spans="1:10" ht="15">
      <c r="A1" s="13" t="s">
        <v>182</v>
      </c>
      <c r="B1" s="12"/>
      <c r="C1" s="13"/>
      <c r="D1" s="12"/>
      <c r="E1" s="12"/>
      <c r="F1" s="12"/>
      <c r="I1" t="s">
        <v>76</v>
      </c>
    </row>
    <row r="2" spans="1:10" ht="0.6" customHeight="1">
      <c r="A2" s="13" t="s">
        <v>63</v>
      </c>
      <c r="B2" s="12"/>
      <c r="C2" s="13"/>
      <c r="D2" s="12"/>
      <c r="E2" s="12"/>
      <c r="F2" s="12"/>
      <c r="G2" s="6"/>
      <c r="I2" s="6"/>
    </row>
    <row r="3" spans="1:10" ht="20.25" customHeight="1">
      <c r="A3" s="195"/>
      <c r="B3" s="195"/>
      <c r="C3" s="195"/>
      <c r="D3" s="196"/>
      <c r="E3" s="41"/>
      <c r="F3" s="41"/>
      <c r="G3" s="187" t="s">
        <v>180</v>
      </c>
      <c r="H3" s="193" t="s">
        <v>155</v>
      </c>
      <c r="I3" s="187" t="s">
        <v>189</v>
      </c>
    </row>
    <row r="4" spans="1:10" ht="53.45" customHeight="1">
      <c r="A4" s="175"/>
      <c r="B4" s="175"/>
      <c r="C4" s="175"/>
      <c r="D4" s="176"/>
      <c r="E4" s="41"/>
      <c r="F4" s="41"/>
      <c r="G4" s="187"/>
      <c r="H4" s="194"/>
      <c r="I4" s="187"/>
    </row>
    <row r="5" spans="1:10" ht="15">
      <c r="A5" s="41"/>
      <c r="B5" s="42" t="s">
        <v>77</v>
      </c>
      <c r="C5" s="41"/>
      <c r="D5" s="41"/>
      <c r="E5" s="35">
        <f>SUM(E6+E9+E11)</f>
        <v>0</v>
      </c>
      <c r="F5" s="41"/>
      <c r="G5" s="35">
        <f>SUM(G6+G9+G11)</f>
        <v>8139.1609999999991</v>
      </c>
      <c r="H5" s="35">
        <f>SUM(H6+H9+H11)</f>
        <v>-45.591000000000001</v>
      </c>
      <c r="I5" s="35">
        <f t="shared" ref="I5:I10" si="0">SUM(G5:H5)</f>
        <v>8093.5699999999988</v>
      </c>
    </row>
    <row r="6" spans="1:10" ht="15">
      <c r="A6" s="42">
        <v>381</v>
      </c>
      <c r="B6" s="42" t="s">
        <v>23</v>
      </c>
      <c r="C6" s="41"/>
      <c r="D6" s="41"/>
      <c r="E6" s="36">
        <f>SUM(E7:E8)</f>
        <v>0</v>
      </c>
      <c r="F6" s="41"/>
      <c r="G6" s="36">
        <f>SUM(G7:G8)</f>
        <v>7.45</v>
      </c>
      <c r="H6" s="36">
        <f>SUM(H7:H8)</f>
        <v>5.01</v>
      </c>
      <c r="I6" s="36">
        <f t="shared" si="0"/>
        <v>12.46</v>
      </c>
    </row>
    <row r="7" spans="1:10" ht="15">
      <c r="A7" s="41">
        <v>3811</v>
      </c>
      <c r="B7" s="41" t="s">
        <v>24</v>
      </c>
      <c r="C7" s="41"/>
      <c r="D7" s="41"/>
      <c r="E7" s="43"/>
      <c r="F7" s="41"/>
      <c r="G7" s="37">
        <v>7.45</v>
      </c>
      <c r="H7" s="37">
        <v>5.01</v>
      </c>
      <c r="I7" s="37">
        <f t="shared" si="0"/>
        <v>12.46</v>
      </c>
    </row>
    <row r="8" spans="1:10" ht="15">
      <c r="A8" s="41">
        <v>3812</v>
      </c>
      <c r="B8" s="41" t="s">
        <v>25</v>
      </c>
      <c r="C8" s="41"/>
      <c r="D8" s="41"/>
      <c r="E8" s="43"/>
      <c r="F8" s="41"/>
      <c r="G8" s="37">
        <v>0</v>
      </c>
      <c r="H8" s="43">
        <v>0</v>
      </c>
      <c r="I8" s="37">
        <f t="shared" si="0"/>
        <v>0</v>
      </c>
    </row>
    <row r="9" spans="1:10" ht="15.75" customHeight="1">
      <c r="A9" s="42"/>
      <c r="B9" s="158" t="s">
        <v>26</v>
      </c>
      <c r="C9" s="158"/>
      <c r="D9" s="158"/>
      <c r="E9" s="35">
        <f>SUM(E10:E10)</f>
        <v>0</v>
      </c>
      <c r="F9" s="41"/>
      <c r="G9" s="35">
        <f>SUM(G10)</f>
        <v>0.9</v>
      </c>
      <c r="H9" s="35">
        <f>SUM(H10)</f>
        <v>0</v>
      </c>
      <c r="I9" s="35">
        <f t="shared" si="0"/>
        <v>0.9</v>
      </c>
    </row>
    <row r="10" spans="1:10" ht="15">
      <c r="A10" s="41">
        <v>655</v>
      </c>
      <c r="B10" s="41" t="s">
        <v>27</v>
      </c>
      <c r="C10" s="41"/>
      <c r="D10" s="41"/>
      <c r="E10" s="43"/>
      <c r="F10" s="41"/>
      <c r="G10" s="37">
        <v>0.9</v>
      </c>
      <c r="H10" s="40">
        <v>0</v>
      </c>
      <c r="I10" s="37">
        <f t="shared" si="0"/>
        <v>0.9</v>
      </c>
    </row>
    <row r="11" spans="1:10" ht="15">
      <c r="A11" s="44">
        <v>3502</v>
      </c>
      <c r="B11" s="44" t="s">
        <v>28</v>
      </c>
      <c r="C11" s="41"/>
      <c r="D11" s="41"/>
      <c r="E11" s="35">
        <f>SUM(E12:E25)</f>
        <v>0</v>
      </c>
      <c r="F11" s="41"/>
      <c r="G11" s="35">
        <f>SUM(G12:G25)</f>
        <v>8130.8109999999988</v>
      </c>
      <c r="H11" s="35">
        <f>SUM(H12:H25)</f>
        <v>-50.600999999999999</v>
      </c>
      <c r="I11" s="35">
        <f>SUM(G11:H11)</f>
        <v>8080.2099999999991</v>
      </c>
      <c r="J11" s="2">
        <f>SUM(I12:I25)</f>
        <v>8080.2099999999991</v>
      </c>
    </row>
    <row r="12" spans="1:10" ht="9.6" hidden="1" customHeight="1">
      <c r="A12" s="129"/>
      <c r="B12" s="153"/>
      <c r="C12" s="153"/>
      <c r="D12" s="153"/>
      <c r="E12" s="116"/>
      <c r="F12" s="117"/>
      <c r="G12" s="128"/>
      <c r="H12" s="121"/>
      <c r="I12" s="127"/>
    </row>
    <row r="13" spans="1:10" ht="15" customHeight="1">
      <c r="A13" s="150" t="s">
        <v>141</v>
      </c>
      <c r="B13" s="150" t="s">
        <v>167</v>
      </c>
      <c r="C13" s="150"/>
      <c r="D13" s="150"/>
      <c r="E13" s="10"/>
      <c r="F13" s="10"/>
      <c r="G13" s="131">
        <v>85</v>
      </c>
      <c r="H13" s="131">
        <v>-50.600999999999999</v>
      </c>
      <c r="I13" s="132">
        <f>SUM(G13:H13)</f>
        <v>34.399000000000001</v>
      </c>
    </row>
    <row r="14" spans="1:10" s="119" customFormat="1" ht="14.25" customHeight="1">
      <c r="A14" s="150"/>
      <c r="B14" s="150"/>
      <c r="C14" s="150"/>
      <c r="D14" s="150"/>
      <c r="E14" s="133"/>
      <c r="F14" s="133"/>
      <c r="G14" s="134"/>
      <c r="H14" s="134"/>
      <c r="I14" s="135"/>
      <c r="J14" s="118"/>
    </row>
    <row r="15" spans="1:10" ht="31.5" customHeight="1">
      <c r="A15" s="114" t="s">
        <v>141</v>
      </c>
      <c r="B15" s="197" t="s">
        <v>140</v>
      </c>
      <c r="C15" s="198"/>
      <c r="D15" s="199"/>
      <c r="E15" s="43"/>
      <c r="F15" s="41"/>
      <c r="G15" s="45">
        <v>967.33</v>
      </c>
      <c r="H15" s="43">
        <v>0</v>
      </c>
      <c r="I15" s="125">
        <f t="shared" ref="I15:I21" si="1">SUM(G15:H15)</f>
        <v>967.33</v>
      </c>
    </row>
    <row r="16" spans="1:10" ht="31.5" customHeight="1">
      <c r="A16" s="114" t="s">
        <v>141</v>
      </c>
      <c r="B16" s="153" t="s">
        <v>161</v>
      </c>
      <c r="C16" s="153"/>
      <c r="D16" s="153"/>
      <c r="E16" s="43"/>
      <c r="F16" s="41"/>
      <c r="G16" s="45">
        <v>1000</v>
      </c>
      <c r="H16" s="43">
        <v>0</v>
      </c>
      <c r="I16" s="125">
        <f t="shared" si="1"/>
        <v>1000</v>
      </c>
    </row>
    <row r="17" spans="1:11" ht="31.5" customHeight="1">
      <c r="A17" s="114" t="s">
        <v>141</v>
      </c>
      <c r="B17" s="197" t="s">
        <v>168</v>
      </c>
      <c r="C17" s="198"/>
      <c r="D17" s="199"/>
      <c r="E17" s="43"/>
      <c r="F17" s="41"/>
      <c r="G17" s="45">
        <v>809</v>
      </c>
      <c r="H17" s="43">
        <v>0</v>
      </c>
      <c r="I17" s="125">
        <f t="shared" si="1"/>
        <v>809</v>
      </c>
    </row>
    <row r="18" spans="1:11" ht="31.5" customHeight="1">
      <c r="A18" s="114" t="s">
        <v>141</v>
      </c>
      <c r="B18" s="197" t="s">
        <v>171</v>
      </c>
      <c r="C18" s="198"/>
      <c r="D18" s="199"/>
      <c r="E18" s="43"/>
      <c r="F18" s="41"/>
      <c r="G18" s="45">
        <v>935</v>
      </c>
      <c r="H18" s="43">
        <v>0</v>
      </c>
      <c r="I18" s="125">
        <f t="shared" si="1"/>
        <v>935</v>
      </c>
    </row>
    <row r="19" spans="1:11" ht="29.1" customHeight="1">
      <c r="A19" s="104" t="s">
        <v>138</v>
      </c>
      <c r="B19" s="197" t="s">
        <v>139</v>
      </c>
      <c r="C19" s="198"/>
      <c r="D19" s="199"/>
      <c r="E19" s="43"/>
      <c r="F19" s="41"/>
      <c r="G19" s="45">
        <v>2803.0749999999998</v>
      </c>
      <c r="H19" s="43">
        <v>0</v>
      </c>
      <c r="I19" s="125">
        <f t="shared" si="1"/>
        <v>2803.0749999999998</v>
      </c>
      <c r="K19" s="4"/>
    </row>
    <row r="20" spans="1:11" ht="29.1" customHeight="1">
      <c r="A20" s="104" t="s">
        <v>138</v>
      </c>
      <c r="B20" s="192" t="s">
        <v>166</v>
      </c>
      <c r="C20" s="192"/>
      <c r="D20" s="192"/>
      <c r="E20" s="43"/>
      <c r="F20" s="41"/>
      <c r="G20" s="37">
        <v>413.90499999999997</v>
      </c>
      <c r="H20" s="43">
        <v>0</v>
      </c>
      <c r="I20" s="126">
        <f t="shared" si="1"/>
        <v>413.90499999999997</v>
      </c>
      <c r="K20" s="4"/>
    </row>
    <row r="21" spans="1:11" ht="29.1" customHeight="1">
      <c r="A21" s="120" t="s">
        <v>138</v>
      </c>
      <c r="B21" s="192" t="s">
        <v>169</v>
      </c>
      <c r="C21" s="192"/>
      <c r="D21" s="192"/>
      <c r="E21" s="43"/>
      <c r="F21" s="41"/>
      <c r="G21" s="37">
        <v>431.40499999999997</v>
      </c>
      <c r="H21" s="43">
        <v>0</v>
      </c>
      <c r="I21" s="126">
        <f t="shared" si="1"/>
        <v>431.40499999999997</v>
      </c>
      <c r="K21" s="4"/>
    </row>
    <row r="22" spans="1:11" ht="15" hidden="1" customHeight="1">
      <c r="A22" s="150"/>
      <c r="B22" s="150"/>
      <c r="C22" s="150"/>
      <c r="D22" s="150"/>
      <c r="E22" s="46"/>
      <c r="F22" s="47"/>
      <c r="G22" s="191">
        <v>0</v>
      </c>
      <c r="H22" s="40"/>
      <c r="I22" s="78"/>
    </row>
    <row r="23" spans="1:11" ht="15.6" hidden="1" customHeight="1">
      <c r="A23" s="150"/>
      <c r="B23" s="150"/>
      <c r="C23" s="150"/>
      <c r="D23" s="150"/>
      <c r="E23" s="46"/>
      <c r="F23" s="47"/>
      <c r="G23" s="191"/>
      <c r="H23" s="84">
        <v>0</v>
      </c>
      <c r="I23" s="86">
        <f>SUM(G23:H23)</f>
        <v>0</v>
      </c>
    </row>
    <row r="24" spans="1:11" ht="27.95" customHeight="1">
      <c r="A24" s="105" t="s">
        <v>58</v>
      </c>
      <c r="B24" s="156" t="s">
        <v>145</v>
      </c>
      <c r="C24" s="156"/>
      <c r="D24" s="156"/>
      <c r="E24" s="43"/>
      <c r="F24" s="41"/>
      <c r="G24" s="45">
        <v>244.732</v>
      </c>
      <c r="H24" s="43">
        <v>0</v>
      </c>
      <c r="I24" s="37">
        <f>SUM(G24:H24)</f>
        <v>244.732</v>
      </c>
    </row>
    <row r="25" spans="1:11" ht="45.75" customHeight="1">
      <c r="A25" s="105" t="s">
        <v>58</v>
      </c>
      <c r="B25" s="156" t="s">
        <v>143</v>
      </c>
      <c r="C25" s="156"/>
      <c r="D25" s="156"/>
      <c r="E25" s="43"/>
      <c r="F25" s="41"/>
      <c r="G25" s="45">
        <v>441.36399999999998</v>
      </c>
      <c r="H25" s="43">
        <v>0</v>
      </c>
      <c r="I25" s="37">
        <f>SUM(G25:H25)</f>
        <v>441.36399999999998</v>
      </c>
    </row>
    <row r="26" spans="1:11" ht="15" hidden="1" customHeight="1">
      <c r="A26" s="12"/>
      <c r="B26" s="12"/>
      <c r="C26" s="12"/>
      <c r="D26" s="12" t="s">
        <v>29</v>
      </c>
      <c r="E26" s="12"/>
      <c r="F26" s="12"/>
      <c r="G26" s="9" t="e">
        <f>SUM(G5+#REF!)</f>
        <v>#REF!</v>
      </c>
    </row>
    <row r="27" spans="1:11" ht="15" hidden="1" customHeight="1">
      <c r="A27" s="12"/>
      <c r="B27" s="12"/>
      <c r="C27" s="12"/>
      <c r="D27" s="13" t="s">
        <v>30</v>
      </c>
      <c r="E27" s="12"/>
      <c r="F27" s="12"/>
      <c r="G27" s="9">
        <v>33578.453000000001</v>
      </c>
    </row>
    <row r="28" spans="1:11" ht="15" hidden="1" customHeight="1">
      <c r="A28" s="12"/>
      <c r="B28" s="12"/>
      <c r="C28" s="12"/>
      <c r="D28" s="12"/>
      <c r="E28" s="18">
        <v>-293.34899999999999</v>
      </c>
      <c r="F28" s="12"/>
      <c r="G28" s="5" t="e">
        <f>SUM(G26-G27)</f>
        <v>#REF!</v>
      </c>
    </row>
    <row r="29" spans="1:11" ht="15" hidden="1" customHeight="1">
      <c r="A29" s="12"/>
      <c r="B29" s="12"/>
      <c r="C29" s="12"/>
      <c r="D29" s="12"/>
      <c r="E29" s="12"/>
      <c r="F29" s="12"/>
      <c r="G29" s="9" t="e">
        <f>SUM(G5+#REF!)</f>
        <v>#REF!</v>
      </c>
    </row>
    <row r="30" spans="1:11" ht="15">
      <c r="A30" s="12"/>
      <c r="B30" s="12"/>
      <c r="C30" s="12"/>
      <c r="D30" s="12"/>
      <c r="E30" s="20"/>
      <c r="F30" s="20"/>
      <c r="G30" s="31"/>
    </row>
    <row r="31" spans="1:11" ht="0.6" customHeight="1">
      <c r="A31" s="12"/>
      <c r="B31" s="12"/>
      <c r="C31" s="12"/>
      <c r="D31" s="12"/>
      <c r="E31" s="14"/>
      <c r="F31" s="14"/>
      <c r="G31" s="7">
        <f>SUM(E31:F31)</f>
        <v>0</v>
      </c>
    </row>
    <row r="32" spans="1:11" ht="15">
      <c r="A32" s="16" t="s">
        <v>31</v>
      </c>
      <c r="B32" s="16"/>
      <c r="C32" s="12"/>
      <c r="D32" s="12"/>
      <c r="E32" s="20"/>
      <c r="F32" s="14"/>
      <c r="G32" s="19"/>
    </row>
    <row r="33" spans="1:7" ht="15">
      <c r="A33" s="16" t="s">
        <v>83</v>
      </c>
      <c r="B33" s="16"/>
      <c r="C33" s="12"/>
      <c r="D33" s="12"/>
      <c r="E33" s="12"/>
      <c r="F33" s="12"/>
      <c r="G33" s="6"/>
    </row>
    <row r="34" spans="1:7" ht="15">
      <c r="A34" s="22"/>
      <c r="B34" s="21"/>
      <c r="C34" s="12"/>
      <c r="D34" s="12"/>
      <c r="E34" s="12"/>
      <c r="F34" s="12"/>
      <c r="G34" s="6"/>
    </row>
  </sheetData>
  <mergeCells count="20">
    <mergeCell ref="B12:D12"/>
    <mergeCell ref="B16:D16"/>
    <mergeCell ref="B20:D20"/>
    <mergeCell ref="A13:A14"/>
    <mergeCell ref="B13:D14"/>
    <mergeCell ref="B17:D17"/>
    <mergeCell ref="B18:D18"/>
    <mergeCell ref="B19:D19"/>
    <mergeCell ref="B15:D15"/>
    <mergeCell ref="I3:I4"/>
    <mergeCell ref="G3:G4"/>
    <mergeCell ref="H3:H4"/>
    <mergeCell ref="B9:D9"/>
    <mergeCell ref="A3:D4"/>
    <mergeCell ref="G22:G23"/>
    <mergeCell ref="B25:D25"/>
    <mergeCell ref="B24:D24"/>
    <mergeCell ref="B21:D21"/>
    <mergeCell ref="A22:A23"/>
    <mergeCell ref="B22:D23"/>
  </mergeCells>
  <phoneticPr fontId="0" type="noConversion"/>
  <pageMargins left="1.299212598425197" right="1.299212598425197" top="0.74803149606299213" bottom="0.7480314960629921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7"/>
  <sheetViews>
    <sheetView zoomScale="106" zoomScaleNormal="106" workbookViewId="0">
      <selection activeCell="C1" sqref="C1:C1048576"/>
    </sheetView>
  </sheetViews>
  <sheetFormatPr defaultRowHeight="12.75"/>
  <cols>
    <col min="1" max="1" width="10" customWidth="1"/>
    <col min="2" max="2" width="72.140625" customWidth="1"/>
    <col min="3" max="3" width="12.7109375" customWidth="1"/>
    <col min="4" max="4" width="11.28515625" customWidth="1"/>
    <col min="5" max="5" width="12.28515625" customWidth="1"/>
  </cols>
  <sheetData>
    <row r="1" spans="1:5" ht="17.45" customHeight="1">
      <c r="A1" s="12"/>
      <c r="B1" s="13"/>
      <c r="C1" s="12"/>
      <c r="E1" s="12" t="s">
        <v>60</v>
      </c>
    </row>
    <row r="2" spans="1:5" ht="13.7" customHeight="1">
      <c r="A2" s="13" t="s">
        <v>183</v>
      </c>
      <c r="B2" s="13"/>
      <c r="C2" s="187" t="s">
        <v>177</v>
      </c>
      <c r="D2" s="187" t="s">
        <v>155</v>
      </c>
      <c r="E2" s="187" t="s">
        <v>188</v>
      </c>
    </row>
    <row r="3" spans="1:5" ht="14.25">
      <c r="A3" s="13" t="s">
        <v>63</v>
      </c>
      <c r="B3" s="13"/>
      <c r="C3" s="187"/>
      <c r="D3" s="187"/>
      <c r="E3" s="187"/>
    </row>
    <row r="4" spans="1:5" ht="14.25">
      <c r="A4" s="13"/>
      <c r="B4" s="13"/>
      <c r="C4" s="187"/>
      <c r="D4" s="187"/>
      <c r="E4" s="187"/>
    </row>
    <row r="5" spans="1:5" ht="47.45" customHeight="1">
      <c r="A5" s="12"/>
      <c r="B5" s="12"/>
      <c r="C5" s="187"/>
      <c r="D5" s="187"/>
      <c r="E5" s="187"/>
    </row>
    <row r="6" spans="1:5">
      <c r="A6" s="136" t="s">
        <v>42</v>
      </c>
      <c r="B6" s="137" t="s">
        <v>53</v>
      </c>
      <c r="C6" s="138">
        <f>SUM(C7+C15)</f>
        <v>1382</v>
      </c>
      <c r="D6" s="138">
        <f>SUM(D7+D15)</f>
        <v>0</v>
      </c>
      <c r="E6" s="138">
        <f>SUM(E7+E15)</f>
        <v>1382</v>
      </c>
    </row>
    <row r="7" spans="1:5">
      <c r="A7" s="139" t="s">
        <v>69</v>
      </c>
      <c r="B7" s="92" t="s">
        <v>112</v>
      </c>
      <c r="C7" s="93">
        <f>SUM(C8:C14)</f>
        <v>2500</v>
      </c>
      <c r="D7" s="93">
        <f>SUM(D8:D14)</f>
        <v>0</v>
      </c>
      <c r="E7" s="93">
        <f>SUM(E8:E14)</f>
        <v>2500</v>
      </c>
    </row>
    <row r="8" spans="1:5" ht="24.75" customHeight="1">
      <c r="A8" s="87" t="s">
        <v>47</v>
      </c>
      <c r="B8" s="95" t="s">
        <v>84</v>
      </c>
      <c r="C8" s="96">
        <v>227.62</v>
      </c>
      <c r="D8" s="140">
        <v>0</v>
      </c>
      <c r="E8" s="94">
        <f t="shared" ref="E8:E14" si="0">SUM(C8:D8)</f>
        <v>227.62</v>
      </c>
    </row>
    <row r="9" spans="1:5">
      <c r="A9" s="87" t="s">
        <v>47</v>
      </c>
      <c r="B9" s="87" t="s">
        <v>85</v>
      </c>
      <c r="C9" s="94">
        <v>720</v>
      </c>
      <c r="D9" s="140">
        <v>0</v>
      </c>
      <c r="E9" s="94">
        <f t="shared" si="0"/>
        <v>720</v>
      </c>
    </row>
    <row r="10" spans="1:5">
      <c r="A10" s="87" t="s">
        <v>47</v>
      </c>
      <c r="B10" s="87" t="s">
        <v>174</v>
      </c>
      <c r="C10" s="94">
        <v>280</v>
      </c>
      <c r="D10" s="140">
        <v>0</v>
      </c>
      <c r="E10" s="94">
        <f t="shared" si="0"/>
        <v>280</v>
      </c>
    </row>
    <row r="11" spans="1:5" ht="14.25" customHeight="1">
      <c r="A11" s="87" t="s">
        <v>47</v>
      </c>
      <c r="B11" s="95" t="s">
        <v>97</v>
      </c>
      <c r="C11" s="94">
        <v>15</v>
      </c>
      <c r="D11" s="140">
        <v>0</v>
      </c>
      <c r="E11" s="94">
        <f t="shared" si="0"/>
        <v>15</v>
      </c>
    </row>
    <row r="12" spans="1:5">
      <c r="A12" s="87" t="s">
        <v>47</v>
      </c>
      <c r="B12" s="87" t="s">
        <v>126</v>
      </c>
      <c r="C12" s="94">
        <v>180</v>
      </c>
      <c r="D12" s="140">
        <v>0</v>
      </c>
      <c r="E12" s="94">
        <f t="shared" si="0"/>
        <v>180</v>
      </c>
    </row>
    <row r="13" spans="1:5" ht="15" customHeight="1">
      <c r="A13" s="87" t="s">
        <v>47</v>
      </c>
      <c r="B13" s="95" t="s">
        <v>86</v>
      </c>
      <c r="C13" s="94">
        <v>385.2</v>
      </c>
      <c r="D13" s="94">
        <v>0</v>
      </c>
      <c r="E13" s="94">
        <f t="shared" si="0"/>
        <v>385.2</v>
      </c>
    </row>
    <row r="14" spans="1:5">
      <c r="A14" s="87" t="s">
        <v>47</v>
      </c>
      <c r="B14" s="87" t="s">
        <v>87</v>
      </c>
      <c r="C14" s="94">
        <v>692.18</v>
      </c>
      <c r="D14" s="94">
        <v>0</v>
      </c>
      <c r="E14" s="94">
        <f t="shared" si="0"/>
        <v>692.18</v>
      </c>
    </row>
    <row r="15" spans="1:5">
      <c r="A15" s="139" t="s">
        <v>69</v>
      </c>
      <c r="B15" s="97" t="s">
        <v>113</v>
      </c>
      <c r="C15" s="93">
        <f>SUM(C16:C18)</f>
        <v>-1118</v>
      </c>
      <c r="D15" s="93">
        <f>SUM(D16:D18)</f>
        <v>0</v>
      </c>
      <c r="E15" s="93">
        <f>SUM(E16:E18)</f>
        <v>-1118</v>
      </c>
    </row>
    <row r="16" spans="1:5">
      <c r="A16" s="141" t="s">
        <v>49</v>
      </c>
      <c r="B16" s="87" t="s">
        <v>54</v>
      </c>
      <c r="C16" s="94">
        <v>-1118</v>
      </c>
      <c r="D16" s="140">
        <v>0</v>
      </c>
      <c r="E16" s="94">
        <f>SUM(C16:D16)</f>
        <v>-1118</v>
      </c>
    </row>
    <row r="17" spans="1:5">
      <c r="A17" s="141" t="s">
        <v>49</v>
      </c>
      <c r="B17" s="87" t="s">
        <v>68</v>
      </c>
      <c r="C17" s="94">
        <v>0</v>
      </c>
      <c r="D17" s="140">
        <v>0</v>
      </c>
      <c r="E17" s="94">
        <f>SUM(C17:D17)</f>
        <v>0</v>
      </c>
    </row>
    <row r="18" spans="1:5" ht="13.5" thickBot="1">
      <c r="A18" s="106" t="s">
        <v>51</v>
      </c>
      <c r="B18" s="107" t="s">
        <v>52</v>
      </c>
      <c r="C18" s="108">
        <v>0</v>
      </c>
      <c r="D18" s="109">
        <v>0</v>
      </c>
      <c r="E18" s="110">
        <f>SUM(C18:D18)</f>
        <v>0</v>
      </c>
    </row>
    <row r="19" spans="1:5" ht="0.6" customHeight="1" thickBot="1">
      <c r="A19" s="98"/>
      <c r="B19" s="98"/>
      <c r="C19" s="99"/>
      <c r="D19" s="4"/>
      <c r="E19" s="10"/>
    </row>
    <row r="20" spans="1:5" ht="0.6" hidden="1" customHeight="1">
      <c r="A20" s="11" t="s">
        <v>31</v>
      </c>
      <c r="B20" s="10"/>
      <c r="C20" s="100"/>
      <c r="D20" s="4"/>
      <c r="E20" s="4"/>
    </row>
    <row r="21" spans="1:5" ht="14.1" hidden="1" customHeight="1">
      <c r="A21" s="11"/>
      <c r="B21" s="10"/>
      <c r="C21" s="10"/>
      <c r="D21" s="4"/>
      <c r="E21" s="4"/>
    </row>
    <row r="22" spans="1:5">
      <c r="A22" s="11"/>
      <c r="B22" s="10"/>
      <c r="C22" s="101"/>
      <c r="D22" s="4"/>
      <c r="E22" s="4"/>
    </row>
    <row r="23" spans="1:5">
      <c r="A23" s="11"/>
      <c r="B23" s="10"/>
      <c r="C23" s="101"/>
      <c r="D23" s="101"/>
      <c r="E23" s="101"/>
    </row>
    <row r="24" spans="1:5" ht="15">
      <c r="A24" s="16" t="s">
        <v>31</v>
      </c>
      <c r="B24" s="12"/>
      <c r="C24" s="12"/>
    </row>
    <row r="25" spans="1:5" ht="15">
      <c r="A25" s="16" t="s">
        <v>83</v>
      </c>
      <c r="B25" s="12"/>
      <c r="C25" s="12"/>
    </row>
    <row r="26" spans="1:5" ht="14.25">
      <c r="A26" s="1"/>
    </row>
    <row r="27" spans="1:5">
      <c r="A27" s="3"/>
    </row>
  </sheetData>
  <mergeCells count="3">
    <mergeCell ref="E2:E5"/>
    <mergeCell ref="C2:C5"/>
    <mergeCell ref="D2:D5"/>
  </mergeCells>
  <pageMargins left="1.299212598425197" right="1.299212598425197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1"/>
  <sheetViews>
    <sheetView zoomScaleNormal="100" workbookViewId="0">
      <selection activeCell="G5" sqref="G5"/>
    </sheetView>
  </sheetViews>
  <sheetFormatPr defaultRowHeight="12.75"/>
  <cols>
    <col min="1" max="1" width="70.140625" customWidth="1"/>
    <col min="2" max="2" width="16.140625" customWidth="1"/>
    <col min="3" max="3" width="14.42578125" customWidth="1"/>
    <col min="4" max="4" width="17.140625" customWidth="1"/>
  </cols>
  <sheetData>
    <row r="1" spans="1:5" ht="15">
      <c r="A1" s="25" t="s">
        <v>134</v>
      </c>
      <c r="D1" s="24" t="s">
        <v>99</v>
      </c>
    </row>
    <row r="2" spans="1:5" ht="13.35" customHeight="1">
      <c r="A2" s="25"/>
      <c r="B2" s="168" t="s">
        <v>179</v>
      </c>
      <c r="C2" s="168" t="s">
        <v>155</v>
      </c>
      <c r="D2" s="168" t="s">
        <v>198</v>
      </c>
    </row>
    <row r="3" spans="1:5" ht="45.6" customHeight="1">
      <c r="A3" s="26"/>
      <c r="B3" s="168"/>
      <c r="C3" s="168"/>
      <c r="D3" s="168"/>
    </row>
    <row r="4" spans="1:5" ht="17.25" customHeight="1">
      <c r="A4" s="68" t="s">
        <v>34</v>
      </c>
      <c r="B4" s="60">
        <v>44485.983999999997</v>
      </c>
      <c r="C4" s="60">
        <v>735.51800000000003</v>
      </c>
      <c r="D4" s="60">
        <f>SUM(B4:C4)</f>
        <v>45221.501999999993</v>
      </c>
    </row>
    <row r="5" spans="1:5">
      <c r="A5" s="68" t="s">
        <v>33</v>
      </c>
      <c r="B5" s="59">
        <v>45096.406999999999</v>
      </c>
      <c r="C5" s="142">
        <v>162.45599999999999</v>
      </c>
      <c r="D5" s="60">
        <f>SUM(B5:C5)</f>
        <v>45258.862999999998</v>
      </c>
    </row>
    <row r="6" spans="1:5">
      <c r="A6" s="69" t="s">
        <v>35</v>
      </c>
      <c r="B6" s="61">
        <f>SUM(B4-B5)</f>
        <v>-610.4230000000025</v>
      </c>
      <c r="C6" s="61">
        <f>SUM(C4-C5)</f>
        <v>573.06200000000001</v>
      </c>
      <c r="D6" s="61">
        <f>SUM(D4-D5)</f>
        <v>-37.361000000004424</v>
      </c>
    </row>
    <row r="7" spans="1:5">
      <c r="A7" s="69" t="s">
        <v>36</v>
      </c>
      <c r="B7" s="61">
        <f>B6*6</f>
        <v>-3662.538000000015</v>
      </c>
      <c r="C7" s="61">
        <f>C6*6</f>
        <v>3438.3720000000003</v>
      </c>
      <c r="D7" s="61">
        <f>D6*6</f>
        <v>-224.16600000002654</v>
      </c>
    </row>
    <row r="8" spans="1:5">
      <c r="A8" s="68" t="s">
        <v>37</v>
      </c>
      <c r="B8" s="59">
        <f>B4*0.6</f>
        <v>26691.590399999997</v>
      </c>
      <c r="C8" s="59">
        <f>C4*0.6</f>
        <v>441.31080000000003</v>
      </c>
      <c r="D8" s="59">
        <f>D4*0.6</f>
        <v>27132.901199999997</v>
      </c>
    </row>
    <row r="9" spans="1:5">
      <c r="A9" s="70" t="s">
        <v>38</v>
      </c>
      <c r="B9" s="61">
        <f>SUM(B8)</f>
        <v>26691.590399999997</v>
      </c>
      <c r="C9" s="61">
        <f>SUM(C8)</f>
        <v>441.31080000000003</v>
      </c>
      <c r="D9" s="61">
        <f>SUM(D8)</f>
        <v>27132.901199999997</v>
      </c>
      <c r="E9" s="32"/>
    </row>
    <row r="10" spans="1:5">
      <c r="A10" s="68" t="s">
        <v>39</v>
      </c>
      <c r="B10" s="59">
        <f>B11-B32-B33</f>
        <v>24100.248</v>
      </c>
      <c r="C10" s="59">
        <f>C11-C32-C33</f>
        <v>0</v>
      </c>
      <c r="D10" s="59">
        <f>D11-D32-D33</f>
        <v>24100.248</v>
      </c>
    </row>
    <row r="11" spans="1:5">
      <c r="A11" s="68" t="s">
        <v>110</v>
      </c>
      <c r="B11" s="59">
        <f>SUM(B12+B26+B27+B28+B29+B30+B31)</f>
        <v>24100.248</v>
      </c>
      <c r="C11" s="59">
        <f>SUM(C12+C26+C27+C28+C29+C30+C31)</f>
        <v>0</v>
      </c>
      <c r="D11" s="59">
        <f>SUM(D12+D27+D28+D29+D30+D31)</f>
        <v>24100.248</v>
      </c>
    </row>
    <row r="12" spans="1:5">
      <c r="A12" s="69" t="s">
        <v>111</v>
      </c>
      <c r="B12" s="61">
        <f>B13+B20+B25</f>
        <v>24060.962</v>
      </c>
      <c r="C12" s="61">
        <f>C13+C20+C25</f>
        <v>0</v>
      </c>
      <c r="D12" s="61">
        <f>D13+D20+D25</f>
        <v>24060.962</v>
      </c>
    </row>
    <row r="13" spans="1:5">
      <c r="A13" s="71" t="s">
        <v>175</v>
      </c>
      <c r="B13" s="62">
        <v>22678.962</v>
      </c>
      <c r="C13" s="143">
        <v>0</v>
      </c>
      <c r="D13" s="144">
        <f>SUM(B13:C13)</f>
        <v>22678.962</v>
      </c>
    </row>
    <row r="14" spans="1:5" ht="13.5">
      <c r="A14" s="72" t="s">
        <v>104</v>
      </c>
      <c r="B14" s="62">
        <v>0</v>
      </c>
      <c r="C14" s="143">
        <v>0</v>
      </c>
      <c r="D14" s="144">
        <f>SUM(B14:C14)</f>
        <v>0</v>
      </c>
    </row>
    <row r="15" spans="1:5" ht="13.5">
      <c r="A15" s="72" t="s">
        <v>105</v>
      </c>
      <c r="B15" s="62">
        <v>0</v>
      </c>
      <c r="C15" s="143">
        <v>0</v>
      </c>
      <c r="D15" s="144">
        <f>SUM(B15:C15)</f>
        <v>0</v>
      </c>
    </row>
    <row r="16" spans="1:5" ht="13.5">
      <c r="A16" s="72" t="s">
        <v>32</v>
      </c>
      <c r="B16" s="63">
        <f>SUM(B13:B15)</f>
        <v>22678.962</v>
      </c>
      <c r="C16" s="63">
        <f>SUM(C13:C15)</f>
        <v>0</v>
      </c>
      <c r="D16" s="63">
        <f>SUM(D13:D15)</f>
        <v>22678.962</v>
      </c>
    </row>
    <row r="17" spans="1:4">
      <c r="A17" s="71" t="s">
        <v>100</v>
      </c>
      <c r="B17" s="61">
        <v>2500</v>
      </c>
      <c r="C17" s="61">
        <v>0</v>
      </c>
      <c r="D17" s="94">
        <f>SUM(B17:C17)</f>
        <v>2500</v>
      </c>
    </row>
    <row r="18" spans="1:4">
      <c r="A18" s="73" t="s">
        <v>132</v>
      </c>
      <c r="B18" s="61">
        <v>0</v>
      </c>
      <c r="C18" s="61">
        <v>0</v>
      </c>
      <c r="D18" s="94">
        <f>SUM(B18:C18)</f>
        <v>0</v>
      </c>
    </row>
    <row r="19" spans="1:4" ht="13.5">
      <c r="A19" s="72" t="s">
        <v>144</v>
      </c>
      <c r="B19" s="62">
        <v>0</v>
      </c>
      <c r="C19" s="62">
        <v>0</v>
      </c>
      <c r="D19" s="94">
        <f>SUM(B19:C19)</f>
        <v>0</v>
      </c>
    </row>
    <row r="20" spans="1:4" ht="13.5">
      <c r="A20" s="72" t="s">
        <v>32</v>
      </c>
      <c r="B20" s="63">
        <f>SUM(B17:B19)</f>
        <v>2500</v>
      </c>
      <c r="C20" s="63">
        <f>SUM(C17:C19)</f>
        <v>0</v>
      </c>
      <c r="D20" s="63">
        <f>SUM(D17:D19)</f>
        <v>2500</v>
      </c>
    </row>
    <row r="21" spans="1:4" ht="13.5">
      <c r="A21" s="72"/>
      <c r="B21" s="63"/>
      <c r="C21" s="145"/>
      <c r="D21" s="87"/>
    </row>
    <row r="22" spans="1:4">
      <c r="A22" s="71" t="s">
        <v>101</v>
      </c>
      <c r="B22" s="62">
        <v>-1118</v>
      </c>
      <c r="C22" s="62">
        <v>0</v>
      </c>
      <c r="D22" s="144">
        <f>SUM(B22:C22)</f>
        <v>-1118</v>
      </c>
    </row>
    <row r="23" spans="1:4" ht="13.5">
      <c r="A23" s="72" t="s">
        <v>102</v>
      </c>
      <c r="B23" s="62">
        <v>0</v>
      </c>
      <c r="C23" s="62">
        <v>0</v>
      </c>
      <c r="D23" s="94">
        <f>SUM(B23:C23)</f>
        <v>0</v>
      </c>
    </row>
    <row r="24" spans="1:4" ht="13.5">
      <c r="A24" s="72" t="s">
        <v>103</v>
      </c>
      <c r="B24" s="62">
        <v>0</v>
      </c>
      <c r="C24" s="62">
        <v>0</v>
      </c>
      <c r="D24" s="144">
        <f>SUM(B24:C24)</f>
        <v>0</v>
      </c>
    </row>
    <row r="25" spans="1:4" ht="13.5">
      <c r="A25" s="72" t="s">
        <v>32</v>
      </c>
      <c r="B25" s="59">
        <f>SUM(B22:B24)</f>
        <v>-1118</v>
      </c>
      <c r="C25" s="59">
        <f>SUM(C22:C24)</f>
        <v>0</v>
      </c>
      <c r="D25" s="59">
        <f>SUM(D22:D24)</f>
        <v>-1118</v>
      </c>
    </row>
    <row r="26" spans="1:4">
      <c r="A26" s="69"/>
      <c r="B26" s="64"/>
      <c r="C26" s="146"/>
      <c r="D26" s="94"/>
    </row>
    <row r="27" spans="1:4">
      <c r="A27" s="69" t="s">
        <v>88</v>
      </c>
      <c r="B27" s="89">
        <v>0</v>
      </c>
      <c r="C27" s="89">
        <v>0</v>
      </c>
      <c r="D27" s="140">
        <f>SUM(B27:C27)</f>
        <v>0</v>
      </c>
    </row>
    <row r="28" spans="1:4">
      <c r="A28" s="69" t="s">
        <v>150</v>
      </c>
      <c r="B28" s="89">
        <v>0</v>
      </c>
      <c r="C28" s="89">
        <v>0</v>
      </c>
      <c r="D28" s="140">
        <v>0</v>
      </c>
    </row>
    <row r="29" spans="1:4">
      <c r="A29" s="69" t="s">
        <v>151</v>
      </c>
      <c r="B29" s="89">
        <v>0</v>
      </c>
      <c r="C29" s="89">
        <v>0</v>
      </c>
      <c r="D29" s="140">
        <f>SUM(B29:C29)</f>
        <v>0</v>
      </c>
    </row>
    <row r="30" spans="1:4">
      <c r="A30" s="69" t="s">
        <v>109</v>
      </c>
      <c r="B30" s="89">
        <v>0</v>
      </c>
      <c r="C30" s="89">
        <v>0</v>
      </c>
      <c r="D30" s="140">
        <f>SUM(B30:C30)</f>
        <v>0</v>
      </c>
    </row>
    <row r="31" spans="1:4">
      <c r="A31" s="69" t="s">
        <v>142</v>
      </c>
      <c r="B31" s="61">
        <v>39.286000000000001</v>
      </c>
      <c r="C31" s="89">
        <v>0</v>
      </c>
      <c r="D31" s="94">
        <f>SUM(B31:C31)</f>
        <v>39.286000000000001</v>
      </c>
    </row>
    <row r="32" spans="1:4">
      <c r="A32" s="69" t="s">
        <v>154</v>
      </c>
      <c r="B32" s="65">
        <v>0</v>
      </c>
      <c r="C32" s="147">
        <v>0</v>
      </c>
      <c r="D32" s="94">
        <v>0</v>
      </c>
    </row>
    <row r="33" spans="1:4">
      <c r="A33" s="69" t="s">
        <v>152</v>
      </c>
      <c r="B33" s="61">
        <v>0</v>
      </c>
      <c r="C33" s="89">
        <v>0</v>
      </c>
      <c r="D33" s="94">
        <v>0</v>
      </c>
    </row>
    <row r="34" spans="1:4">
      <c r="A34" s="69"/>
      <c r="B34" s="61"/>
      <c r="C34" s="89"/>
      <c r="D34" s="87"/>
    </row>
    <row r="35" spans="1:4">
      <c r="A35" s="69" t="s">
        <v>40</v>
      </c>
      <c r="B35" s="61">
        <f>SUM(B10)</f>
        <v>24100.248</v>
      </c>
      <c r="C35" s="89">
        <f>SUM(C10)</f>
        <v>0</v>
      </c>
      <c r="D35" s="61">
        <f>SUM(D10)</f>
        <v>24100.248</v>
      </c>
    </row>
    <row r="36" spans="1:4">
      <c r="A36" s="74" t="s">
        <v>41</v>
      </c>
      <c r="B36" s="66">
        <f>SUM(B9-B35)</f>
        <v>2591.3423999999977</v>
      </c>
      <c r="C36" s="59">
        <f>SUM(C9-C35)</f>
        <v>441.31080000000003</v>
      </c>
      <c r="D36" s="66">
        <f>SUM(D9-D35)</f>
        <v>3032.653199999997</v>
      </c>
    </row>
    <row r="37" spans="1:4">
      <c r="A37" s="68" t="s">
        <v>90</v>
      </c>
      <c r="B37" s="67">
        <f>B10/B4*100</f>
        <v>54.174923949080231</v>
      </c>
      <c r="C37" s="67"/>
      <c r="D37" s="67">
        <f>D10/D4*100</f>
        <v>53.293780467530695</v>
      </c>
    </row>
    <row r="38" spans="1:4">
      <c r="A38" s="11" t="s">
        <v>31</v>
      </c>
      <c r="B38" s="27"/>
    </row>
    <row r="39" spans="1:4">
      <c r="A39" s="11" t="s">
        <v>83</v>
      </c>
      <c r="B39" s="10"/>
    </row>
    <row r="40" spans="1:4">
      <c r="A40" s="11"/>
      <c r="B40" s="10"/>
    </row>
    <row r="41" spans="1:4">
      <c r="A41" s="8"/>
      <c r="B41" s="4"/>
    </row>
  </sheetData>
  <mergeCells count="3">
    <mergeCell ref="B2:B3"/>
    <mergeCell ref="C2:C3"/>
    <mergeCell ref="D2:D3"/>
  </mergeCells>
  <pageMargins left="1.299212598425197" right="1.299212598425197" top="0.74803149606299213" bottom="0.74803149606299213" header="0.31496062992125984" footer="0.31496062992125984"/>
  <pageSetup paperSize="9" orientation="landscape" copies="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2" sqref="J3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6</vt:i4>
      </vt:variant>
    </vt:vector>
  </HeadingPairs>
  <TitlesOfParts>
    <vt:vector size="6" baseType="lpstr">
      <vt:lpstr>Lisa 2</vt:lpstr>
      <vt:lpstr>Lisa 5</vt:lpstr>
      <vt:lpstr>sissetulek. investegevTabl N4</vt:lpstr>
      <vt:lpstr>Tabl. N 5</vt:lpstr>
      <vt:lpstr>Tabel N 6</vt:lpstr>
      <vt:lpstr>Sheet1</vt:lpstr>
    </vt:vector>
  </TitlesOfParts>
  <Company>Kohtla-Järve Linnavalitsus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Satsuta</dc:creator>
  <cp:lastModifiedBy>Windows User</cp:lastModifiedBy>
  <cp:lastPrinted>2019-08-22T08:45:45Z</cp:lastPrinted>
  <dcterms:created xsi:type="dcterms:W3CDTF">2011-10-05T12:25:05Z</dcterms:created>
  <dcterms:modified xsi:type="dcterms:W3CDTF">2019-08-26T08:07:51Z</dcterms:modified>
</cp:coreProperties>
</file>