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40" windowWidth="17835" windowHeight="8655" activeTab="6"/>
  </bookViews>
  <sheets>
    <sheet name="Lisa 2" sheetId="2" r:id="rId1"/>
    <sheet name="Lisa 5" sheetId="5" r:id="rId2"/>
    <sheet name="sissetulek. investegevTabl N4" sheetId="3" r:id="rId3"/>
    <sheet name="Tabl. N 5" sheetId="7" r:id="rId4"/>
    <sheet name="Tabel N 6" sheetId="6" r:id="rId5"/>
    <sheet name="Sheet1" sheetId="8" state="hidden" r:id="rId6"/>
    <sheet name="Lisa 6" sheetId="9" r:id="rId7"/>
  </sheets>
  <calcPr calcId="125725"/>
</workbook>
</file>

<file path=xl/calcChain.xml><?xml version="1.0" encoding="utf-8"?>
<calcChain xmlns="http://schemas.openxmlformats.org/spreadsheetml/2006/main">
  <c r="J67" i="9"/>
  <c r="J65"/>
  <c r="G7" i="6"/>
  <c r="G6"/>
  <c r="I8" i="3"/>
  <c r="I6"/>
  <c r="I10"/>
  <c r="G108" i="2"/>
  <c r="G61"/>
  <c r="G60"/>
  <c r="G54" s="1"/>
  <c r="G39"/>
  <c r="G37" s="1"/>
  <c r="G36" s="1"/>
  <c r="G31"/>
  <c r="G19"/>
  <c r="G14"/>
  <c r="G13"/>
  <c r="G9"/>
  <c r="G8" l="1"/>
  <c r="I5" i="3"/>
  <c r="J50" i="9" l="1"/>
  <c r="J44"/>
  <c r="J53"/>
  <c r="J52"/>
  <c r="J43"/>
  <c r="J41"/>
  <c r="J42"/>
  <c r="J39"/>
  <c r="J38"/>
  <c r="J37"/>
  <c r="J36"/>
  <c r="J32"/>
  <c r="J31"/>
  <c r="J30"/>
  <c r="M28" i="3" l="1"/>
  <c r="M27"/>
  <c r="M26"/>
  <c r="M25"/>
  <c r="M24"/>
  <c r="M22"/>
  <c r="M20"/>
  <c r="M16"/>
  <c r="M11"/>
  <c r="M18"/>
  <c r="M15"/>
  <c r="M13"/>
  <c r="M14"/>
  <c r="J69" i="2"/>
  <c r="J64"/>
  <c r="J71"/>
  <c r="J74"/>
  <c r="J73"/>
  <c r="J68"/>
  <c r="J67"/>
  <c r="J27" i="9"/>
  <c r="J60"/>
  <c r="H28" i="6"/>
  <c r="H29"/>
  <c r="H30"/>
  <c r="H31"/>
  <c r="H32"/>
  <c r="H33"/>
  <c r="H27"/>
  <c r="H23"/>
  <c r="H24"/>
  <c r="H22"/>
  <c r="H18"/>
  <c r="H19"/>
  <c r="H20" s="1"/>
  <c r="H17"/>
  <c r="H15"/>
  <c r="H14"/>
  <c r="H5"/>
  <c r="H4"/>
  <c r="H25"/>
  <c r="H8"/>
  <c r="H9" s="1"/>
  <c r="G20"/>
  <c r="G16"/>
  <c r="G8"/>
  <c r="G9" s="1"/>
  <c r="H28" i="7"/>
  <c r="H29"/>
  <c r="H30"/>
  <c r="H27"/>
  <c r="H9"/>
  <c r="H10"/>
  <c r="H11"/>
  <c r="H12"/>
  <c r="H13"/>
  <c r="H14"/>
  <c r="H15"/>
  <c r="H16"/>
  <c r="H17"/>
  <c r="H18"/>
  <c r="H19"/>
  <c r="H20"/>
  <c r="H21"/>
  <c r="H22"/>
  <c r="H23"/>
  <c r="H24"/>
  <c r="H25"/>
  <c r="H8"/>
  <c r="H7" s="1"/>
  <c r="G26"/>
  <c r="G7"/>
  <c r="N19" i="5"/>
  <c r="N17"/>
  <c r="N15"/>
  <c r="N16"/>
  <c r="N12"/>
  <c r="N13"/>
  <c r="N14"/>
  <c r="N11"/>
  <c r="M8" i="3"/>
  <c r="M6"/>
  <c r="L10"/>
  <c r="L8"/>
  <c r="L6"/>
  <c r="M15" i="5"/>
  <c r="M10"/>
  <c r="J41" i="2"/>
  <c r="J42"/>
  <c r="J43"/>
  <c r="J44"/>
  <c r="J45"/>
  <c r="J46"/>
  <c r="J47"/>
  <c r="J48"/>
  <c r="J49"/>
  <c r="J50"/>
  <c r="J51"/>
  <c r="J52"/>
  <c r="J53"/>
  <c r="J40"/>
  <c r="J38"/>
  <c r="J33"/>
  <c r="J34"/>
  <c r="J35"/>
  <c r="J32"/>
  <c r="J21"/>
  <c r="J22"/>
  <c r="J23"/>
  <c r="J24"/>
  <c r="J25"/>
  <c r="J26"/>
  <c r="J27"/>
  <c r="J28"/>
  <c r="J29"/>
  <c r="J30"/>
  <c r="J20"/>
  <c r="J18"/>
  <c r="J15"/>
  <c r="J16"/>
  <c r="J17"/>
  <c r="J11"/>
  <c r="J12"/>
  <c r="J10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63"/>
  <c r="J62"/>
  <c r="J57"/>
  <c r="J58"/>
  <c r="J59"/>
  <c r="J56"/>
  <c r="J110"/>
  <c r="J111"/>
  <c r="J112"/>
  <c r="J113"/>
  <c r="J114"/>
  <c r="J115"/>
  <c r="J109"/>
  <c r="J108"/>
  <c r="J96"/>
  <c r="J97"/>
  <c r="J98"/>
  <c r="J99"/>
  <c r="J100"/>
  <c r="J101"/>
  <c r="J102"/>
  <c r="J103"/>
  <c r="J104"/>
  <c r="J105"/>
  <c r="J106"/>
  <c r="J107"/>
  <c r="I108"/>
  <c r="I61"/>
  <c r="I60" s="1"/>
  <c r="I54" s="1"/>
  <c r="I39"/>
  <c r="I37" s="1"/>
  <c r="I36" s="1"/>
  <c r="I31"/>
  <c r="I19"/>
  <c r="I9"/>
  <c r="H108"/>
  <c r="H61"/>
  <c r="H60" s="1"/>
  <c r="H54" s="1"/>
  <c r="H39"/>
  <c r="H37"/>
  <c r="H36" s="1"/>
  <c r="H31"/>
  <c r="H19"/>
  <c r="H14"/>
  <c r="J14" s="1"/>
  <c r="H9"/>
  <c r="J61" i="9"/>
  <c r="E10" i="3"/>
  <c r="F10"/>
  <c r="J10"/>
  <c r="J51" i="9"/>
  <c r="J45"/>
  <c r="J6" i="3"/>
  <c r="H26" i="7" l="1"/>
  <c r="H6" s="1"/>
  <c r="M9" i="5"/>
  <c r="N10"/>
  <c r="N9" s="1"/>
  <c r="J19" i="2"/>
  <c r="J31"/>
  <c r="M10" i="3"/>
  <c r="M5" s="1"/>
  <c r="H6" i="6"/>
  <c r="H7" s="1"/>
  <c r="J61" i="2"/>
  <c r="J60" s="1"/>
  <c r="J54" s="1"/>
  <c r="H12" i="6"/>
  <c r="H11" s="1"/>
  <c r="H10" s="1"/>
  <c r="H36" s="1"/>
  <c r="H16"/>
  <c r="G12"/>
  <c r="G11" s="1"/>
  <c r="G10" s="1"/>
  <c r="G34" s="1"/>
  <c r="G35" s="1"/>
  <c r="G6" i="7"/>
  <c r="L5" i="3"/>
  <c r="J39" i="2"/>
  <c r="J37" s="1"/>
  <c r="J36" s="1"/>
  <c r="J8" s="1"/>
  <c r="J9"/>
  <c r="H13"/>
  <c r="H8" s="1"/>
  <c r="I13"/>
  <c r="I8" s="1"/>
  <c r="E61"/>
  <c r="F61"/>
  <c r="J13" l="1"/>
  <c r="H34" i="6"/>
  <c r="H35" s="1"/>
  <c r="G36"/>
  <c r="E11" l="1"/>
  <c r="J48" i="9"/>
  <c r="J49"/>
  <c r="J33"/>
  <c r="J34"/>
  <c r="J35"/>
  <c r="E62"/>
  <c r="J25"/>
  <c r="J24"/>
  <c r="J23"/>
  <c r="J22"/>
  <c r="J18"/>
  <c r="J19"/>
  <c r="F26" i="6"/>
  <c r="F60" i="2" l="1"/>
  <c r="F54" s="1"/>
  <c r="F108"/>
  <c r="E108"/>
  <c r="E16" i="6" l="1"/>
  <c r="J40" i="9"/>
  <c r="J29"/>
  <c r="G62"/>
  <c r="E31" i="2"/>
  <c r="F31"/>
  <c r="I30" i="3" l="1"/>
  <c r="E25" i="6"/>
  <c r="F23"/>
  <c r="F24"/>
  <c r="E20"/>
  <c r="E10" s="1"/>
  <c r="E34" s="1"/>
  <c r="F15"/>
  <c r="F14"/>
  <c r="F8"/>
  <c r="F9" s="1"/>
  <c r="E8"/>
  <c r="E9" s="1"/>
  <c r="E6"/>
  <c r="E7" s="1"/>
  <c r="F26" i="7"/>
  <c r="F7"/>
  <c r="K10" i="3"/>
  <c r="K8"/>
  <c r="K6"/>
  <c r="K15" i="5"/>
  <c r="K10"/>
  <c r="G10" i="3"/>
  <c r="J8"/>
  <c r="G8"/>
  <c r="F8"/>
  <c r="E8"/>
  <c r="G6"/>
  <c r="F6"/>
  <c r="E6"/>
  <c r="J17" i="9"/>
  <c r="J26"/>
  <c r="E14" i="2"/>
  <c r="J21" i="9"/>
  <c r="J47"/>
  <c r="J28"/>
  <c r="F6" i="7" l="1"/>
  <c r="G5" i="3"/>
  <c r="F11" i="6"/>
  <c r="F20"/>
  <c r="J5" i="3"/>
  <c r="J30" s="1"/>
  <c r="L10" i="5"/>
  <c r="K9"/>
  <c r="E35" i="6"/>
  <c r="E5" i="3"/>
  <c r="E30" s="1"/>
  <c r="F25" i="6"/>
  <c r="F16"/>
  <c r="K5" i="3"/>
  <c r="L15" i="5"/>
  <c r="F5" i="3"/>
  <c r="F30" s="1"/>
  <c r="F6" i="6"/>
  <c r="F7" s="1"/>
  <c r="C7" i="7"/>
  <c r="C16" i="6"/>
  <c r="F10" l="1"/>
  <c r="F34" s="1"/>
  <c r="F35" s="1"/>
  <c r="L9" i="5"/>
  <c r="F36" i="6" l="1"/>
  <c r="J46" i="9"/>
  <c r="I62"/>
  <c r="H62"/>
  <c r="F62"/>
  <c r="D62"/>
  <c r="C62"/>
  <c r="B62"/>
  <c r="J59"/>
  <c r="J58"/>
  <c r="J57"/>
  <c r="J56"/>
  <c r="J55"/>
  <c r="J54"/>
  <c r="J20"/>
  <c r="J16"/>
  <c r="J15"/>
  <c r="J14"/>
  <c r="J13"/>
  <c r="J12"/>
  <c r="J11"/>
  <c r="J10"/>
  <c r="J9"/>
  <c r="J64" l="1"/>
  <c r="J63"/>
  <c r="J62"/>
  <c r="E60" i="2"/>
  <c r="E54" s="1"/>
  <c r="G10" i="5"/>
  <c r="E7" i="7"/>
  <c r="D7"/>
  <c r="J10" i="5"/>
  <c r="H10"/>
  <c r="I10"/>
  <c r="D25" i="6"/>
  <c r="D20"/>
  <c r="D16"/>
  <c r="D8"/>
  <c r="D9" s="1"/>
  <c r="D6"/>
  <c r="D7" s="1"/>
  <c r="B25"/>
  <c r="B20"/>
  <c r="B16"/>
  <c r="B8"/>
  <c r="B9" s="1"/>
  <c r="B6"/>
  <c r="B7" s="1"/>
  <c r="C26" i="7"/>
  <c r="I15" i="5"/>
  <c r="G15"/>
  <c r="F39" i="2"/>
  <c r="F37" s="1"/>
  <c r="F36" s="1"/>
  <c r="F19"/>
  <c r="F9"/>
  <c r="B12" i="6" l="1"/>
  <c r="D12"/>
  <c r="D11" s="1"/>
  <c r="F13" i="2"/>
  <c r="F8" s="1"/>
  <c r="I9" i="5"/>
  <c r="C6" i="7"/>
  <c r="G9" i="5"/>
  <c r="D10" i="6" l="1"/>
  <c r="D36" s="1"/>
  <c r="D26" i="7"/>
  <c r="D6" s="1"/>
  <c r="C25" i="6"/>
  <c r="D34" l="1"/>
  <c r="D35" s="1"/>
  <c r="E26" i="7"/>
  <c r="E6" l="1"/>
  <c r="J15" i="5"/>
  <c r="J9" s="1"/>
  <c r="C20" i="6"/>
  <c r="C12" s="1"/>
  <c r="C11" s="1"/>
  <c r="C10" s="1"/>
  <c r="C36" s="1"/>
  <c r="C34" l="1"/>
  <c r="E39" i="2" l="1"/>
  <c r="H15" i="5" l="1"/>
  <c r="H9" l="1"/>
  <c r="C8" i="6"/>
  <c r="C9" s="1"/>
  <c r="C6"/>
  <c r="C7" s="1"/>
  <c r="C35" l="1"/>
  <c r="E9" i="2" l="1"/>
  <c r="E19"/>
  <c r="E37"/>
  <c r="E36" s="1"/>
  <c r="E13" l="1"/>
  <c r="E8" s="1"/>
  <c r="B11" i="6"/>
  <c r="B10" s="1"/>
  <c r="B34" s="1"/>
  <c r="B35" s="1"/>
  <c r="B36" l="1"/>
</calcChain>
</file>

<file path=xl/sharedStrings.xml><?xml version="1.0" encoding="utf-8"?>
<sst xmlns="http://schemas.openxmlformats.org/spreadsheetml/2006/main" count="378" uniqueCount="305">
  <si>
    <t>Maksutulud</t>
  </si>
  <si>
    <t>Füüsilise isiku tulumaks</t>
  </si>
  <si>
    <t>Maamaks</t>
  </si>
  <si>
    <t>Reklaamimaks</t>
  </si>
  <si>
    <t>Tulud kaupade ja teenuste müügist</t>
  </si>
  <si>
    <t>Riigilõiv</t>
  </si>
  <si>
    <t>Riigilõiv kasutusloa väljastamise eest</t>
  </si>
  <si>
    <t>Riigilõiv ehituslubade eest</t>
  </si>
  <si>
    <t>Haridusasutuste majandustegevusest</t>
  </si>
  <si>
    <t>Kultuuriasutuste majandustegevusest</t>
  </si>
  <si>
    <t>Sotsiaalasutuste majandustegevusest</t>
  </si>
  <si>
    <t>Kaupade ja teenuste müük</t>
  </si>
  <si>
    <t>Tasandusfond (lg 1)</t>
  </si>
  <si>
    <t xml:space="preserve">       Toimetulekutoetus</t>
  </si>
  <si>
    <t xml:space="preserve">   Valitsussektorisisesed toetused</t>
  </si>
  <si>
    <t>Laekumine vee erikasutusest</t>
  </si>
  <si>
    <t>Trahvid</t>
  </si>
  <si>
    <t xml:space="preserve">   Toetused riigilt ja riigiasutustelt</t>
  </si>
  <si>
    <t xml:space="preserve">Eelpool nimetamata muud tulud </t>
  </si>
  <si>
    <t>Haridusasutuste majandustegevusest (kohatasu)</t>
  </si>
  <si>
    <t>Spordi- ja puhkeasutuste majandustegevusest</t>
  </si>
  <si>
    <t>Majandus- ja Kommunikatsiooniministeerium (transporditoetuseks)</t>
  </si>
  <si>
    <t>Rahandusministeerium (õppelaenude kustutamiseks)</t>
  </si>
  <si>
    <t>Materiaalsete ja immateriaalsete varade müük</t>
  </si>
  <si>
    <t>Rajatiste ja hoonete müük</t>
  </si>
  <si>
    <t xml:space="preserve">Finantstulud </t>
  </si>
  <si>
    <t>Intressi- ja viivisetulud hoiustelt</t>
  </si>
  <si>
    <t>Põhivara soetuseks saadav sihtfinantseerimine</t>
  </si>
  <si>
    <t>Valentina Satsuta</t>
  </si>
  <si>
    <t>KOKKU</t>
  </si>
  <si>
    <t>PÕHITEGEVUSE KULUD</t>
  </si>
  <si>
    <t>PÕHITEGEVUSE TULUD</t>
  </si>
  <si>
    <t>PÕHITEGEVUSE TULEM</t>
  </si>
  <si>
    <t>KUUEKORDNE PÕHITEGEVUSE  TULEM</t>
  </si>
  <si>
    <t xml:space="preserve">60% PÕHITEGEVUSE  TULUDEST </t>
  </si>
  <si>
    <t>NETOVÕLAKOORMUSE ÜLEMMÄÄR</t>
  </si>
  <si>
    <t>Netovõlakoormus</t>
  </si>
  <si>
    <t>NETOVÕLAKOORMUS</t>
  </si>
  <si>
    <t>Vaba netovõlakoormus (eurodes)</t>
  </si>
  <si>
    <t>Tunnus</t>
  </si>
  <si>
    <t>Finantseerimistegevus kokku:</t>
  </si>
  <si>
    <t>20.5</t>
  </si>
  <si>
    <t>2081.5.8</t>
  </si>
  <si>
    <t>Laenude võtmine muudelt residentidelt</t>
  </si>
  <si>
    <t>2081.5.8.</t>
  </si>
  <si>
    <t>20.6.</t>
  </si>
  <si>
    <t>2081.6.8</t>
  </si>
  <si>
    <t xml:space="preserve">Võetud laenude tagastamine muudele residentidele </t>
  </si>
  <si>
    <t>2081.6.9</t>
  </si>
  <si>
    <t>Võetud laenude tagasimaksmine mitteresidentidele</t>
  </si>
  <si>
    <t xml:space="preserve">FINANTSEERIMISTEHINGUD </t>
  </si>
  <si>
    <t xml:space="preserve">2081.5.9. </t>
  </si>
  <si>
    <t>Välislaenude võtmine</t>
  </si>
  <si>
    <t>Võetud laenude tagasimaksmine muudele residentidele</t>
  </si>
  <si>
    <t>Laenude võtmine muudelt residentidelt sildfinantseerimiseks</t>
  </si>
  <si>
    <t xml:space="preserve">Üüri- ja renditulud varadelt </t>
  </si>
  <si>
    <t>Üüri- ja renditulud varadelt (sotsiaalmaja)</t>
  </si>
  <si>
    <t>3502.9</t>
  </si>
  <si>
    <t>Sotsiaalasutuste majandustegevusest (Tervise Arengu Instituut)</t>
  </si>
  <si>
    <t>Lisa 2</t>
  </si>
  <si>
    <t>Tabel 5</t>
  </si>
  <si>
    <t>Muudatused</t>
  </si>
  <si>
    <t>Rahandusministeerium (aadressiandmete korraldamiseks)</t>
  </si>
  <si>
    <t>Laenude refinantseerimine</t>
  </si>
  <si>
    <t>Võetud laenude tagasimaksmine muudele residentidele (refinantseerimise arvelt)</t>
  </si>
  <si>
    <t>Laenude võtmine muudelt residentidelt (refinantseerimine)</t>
  </si>
  <si>
    <t>Laenude võtmine muudelt residentidelt (Ehitajate tee renoveerimiseks)</t>
  </si>
  <si>
    <t>(tuhandetes eurodes)</t>
  </si>
  <si>
    <t>Saadavad  tegevustoetused</t>
  </si>
  <si>
    <t>Saadud tegevuskulude sihtfinantseerimine</t>
  </si>
  <si>
    <t>Saadud tegevustoetused</t>
  </si>
  <si>
    <t>Muud tulud</t>
  </si>
  <si>
    <t>Riigihanke tagatistasu</t>
  </si>
  <si>
    <t>2081</t>
  </si>
  <si>
    <t>Kultuuriministeerium (keskraamatukogu finantseerimiseks)</t>
  </si>
  <si>
    <t>Sotsiaalasutuste majandustegevusest (erivajadustega inimestele)</t>
  </si>
  <si>
    <t xml:space="preserve">Haridus- ja Teadusministeerium (koolispordimängudeks) </t>
  </si>
  <si>
    <t>Maaelumajandusministeerium (koolipiimatoetus)</t>
  </si>
  <si>
    <t>Toetused  valitsussektorisse kuuluvatelt  av.-õiguslikelt jur.-telt isikutelt</t>
  </si>
  <si>
    <t xml:space="preserve">Toetused valitsussektorisse kuuluvatelt sihtasutustelt </t>
  </si>
  <si>
    <t>Toetused muudelt residentidelt</t>
  </si>
  <si>
    <t>Kultuuriministeerium (projekti toetuseks)</t>
  </si>
  <si>
    <t>Tabel 4</t>
  </si>
  <si>
    <t xml:space="preserve">SISSETULEKUD INVESTEERIMISTEGEVUS KOKKU </t>
  </si>
  <si>
    <t>Vabariigi Valitsus, sh</t>
  </si>
  <si>
    <t>Toetused kohaliku omavalitsuse üksustelt</t>
  </si>
  <si>
    <t>Riina Ivanova</t>
  </si>
  <si>
    <t>volikogu esimees</t>
  </si>
  <si>
    <t>Toetusfond (lg 2)</t>
  </si>
  <si>
    <t>eelarve peaspetsialist</t>
  </si>
  <si>
    <t>Laenude võtmine muudelt residentidelt (Ahtme linnaosa linnakeskuse väljakujundamiseks)</t>
  </si>
  <si>
    <t>Laenude võtmine muudelt residentidelt (spordi- ja vabaaja linnaku rajamiseks)</t>
  </si>
  <si>
    <t>Laenude võtmine muudelt residentidelt (Metsapargi ala  kergliiklussõlme arendamiseks )</t>
  </si>
  <si>
    <t>Laenude võtmine muudelt residentidelt (kultuuriobjektide renoveerimiseks)</t>
  </si>
  <si>
    <t>Laenude võtmine muudelt residentidelt (põhikooli- ja gümnaasiumide renoveerimiseks)</t>
  </si>
  <si>
    <t>Laenude võtmine muudelt residentidelt (lasteaedade renoveerimiseks)</t>
  </si>
  <si>
    <t xml:space="preserve">      Saadud ettemaksud</t>
  </si>
  <si>
    <t xml:space="preserve">Majandus- ja Kommunikatsiooniministeerium ( Maanteeamet) </t>
  </si>
  <si>
    <t>Netovõlakoormus (Netovõlakoormus / põhitegevusetulud) (%)</t>
  </si>
  <si>
    <t>Võetud laenude tagastamine muudele residentidele                                (refinantseerimine)</t>
  </si>
  <si>
    <t>Haridus- ja Teadusministeerium (hariduse korraldamiseks                                                 Viru Vanglas)</t>
  </si>
  <si>
    <t>Põhitegevuse tulud kokku</t>
  </si>
  <si>
    <t xml:space="preserve">       Sotsiaaltoetuste ja -teenuste  osutamise toetus</t>
  </si>
  <si>
    <t xml:space="preserve">       Vajaduspõhine peretoetus</t>
  </si>
  <si>
    <t xml:space="preserve">       Kohalike teede hoiu toetus</t>
  </si>
  <si>
    <t>sh     Hariduskulud</t>
  </si>
  <si>
    <t>Laenude võtmine muudelt residentidelt (Kohtla-Järve Kunstide Kooli renoveerimiseks)</t>
  </si>
  <si>
    <t>Laenude võtmine muudelt residentidelt (lastemänguväljakute rajamiseks)</t>
  </si>
  <si>
    <t>Laenude võtmine muudelt residentidelt (põlevkivimuuseumi ruumide renoveerimiseks)</t>
  </si>
  <si>
    <t xml:space="preserve">Riigihanke tagatisraha </t>
  </si>
  <si>
    <t>Tabel 6</t>
  </si>
  <si>
    <t xml:space="preserve">      Võetavad laenud </t>
  </si>
  <si>
    <t xml:space="preserve">      Tagastatavad laenud </t>
  </si>
  <si>
    <t xml:space="preserve">      Tagastav sildfinantseerimise  laen </t>
  </si>
  <si>
    <t xml:space="preserve">      Tagastav laen refinantseerimise arvelt </t>
  </si>
  <si>
    <t xml:space="preserve">       SILDFINANTSEERIMISE LAEN </t>
  </si>
  <si>
    <t>Riighanke tagatistasu</t>
  </si>
  <si>
    <t>Muud kaupade ja teenuste müük</t>
  </si>
  <si>
    <t>Muud tulud varadelt</t>
  </si>
  <si>
    <t>Kaitseministeerium ( projekti toetuseks)</t>
  </si>
  <si>
    <t xml:space="preserve">Haridus- ja Teadusministeerium ( projektide toetusteks) </t>
  </si>
  <si>
    <t xml:space="preserve">      Muud pikaajalised võlad </t>
  </si>
  <si>
    <t>Kohtla-Järve Linnavolikogu</t>
  </si>
  <si>
    <t>Võlakohustised sh</t>
  </si>
  <si>
    <t xml:space="preserve">      Laenukohustised</t>
  </si>
  <si>
    <t>KOHUSTISTE SUURENEMINE</t>
  </si>
  <si>
    <t>KOHUSTISTE VÄHENEMINE</t>
  </si>
  <si>
    <t>Kohustiste võtmine</t>
  </si>
  <si>
    <t>Kohustiste tagastamine</t>
  </si>
  <si>
    <t xml:space="preserve">       Koolieelsete lasteasutuste toetus</t>
  </si>
  <si>
    <t xml:space="preserve">       Huvitegevuse toetus</t>
  </si>
  <si>
    <t xml:space="preserve">       Raske ja sügava puudega laste hoiu teenuse toetus</t>
  </si>
  <si>
    <t>Sotsiaalministeerium (vanemlusprogrammi "Imelised aastad" toetamiseks)</t>
  </si>
  <si>
    <t>Spordi- ja puhkeasutuste majandustegevusest (täiendavate noorsootöö teenused)</t>
  </si>
  <si>
    <t>Laenude võtmine muudelt residentidelt (Noortekeskuse renoveerimiseks)</t>
  </si>
  <si>
    <t>Toetused mitteresidentidelt (projekt Baltic Smart Areas for the 21 st century")</t>
  </si>
  <si>
    <t xml:space="preserve">       Matusetoetus</t>
  </si>
  <si>
    <t>Laenude võtmine muudelt residentidelt (keskraamatukogu renoveerimiseks)</t>
  </si>
  <si>
    <t>Ehitisregistri toimingute riigilõiv</t>
  </si>
  <si>
    <t>Muud riigilõivud</t>
  </si>
  <si>
    <t xml:space="preserve">       Asendushooldus</t>
  </si>
  <si>
    <t>Laenude võtmine muudelt residentidelt (Ahtme Kunstide Kooli renoveerimiseks)</t>
  </si>
  <si>
    <t>Haridus- ja Teadusministeerium (3-7. a lastele eesti keele õppe läbiviimiseks)</t>
  </si>
  <si>
    <t>Toetus MTÜ`lt  IVOL haridusürituseks</t>
  </si>
  <si>
    <t>Toimetulekutoetus</t>
  </si>
  <si>
    <t>Sotsiaaltoetuste ning- teenuste  osutamise toetus</t>
  </si>
  <si>
    <t>Puudega laste hooldajatoetus</t>
  </si>
  <si>
    <t>Toetus sügava puudega lastele</t>
  </si>
  <si>
    <t>Igapäevaelu toetamiseks</t>
  </si>
  <si>
    <t>Eraldis koolilõuna toetuseks</t>
  </si>
  <si>
    <t>Hitsa arvutiostuleping</t>
  </si>
  <si>
    <t>Kesklinna põhikooli renoveerimiseks</t>
  </si>
  <si>
    <t>Ahtme lo keskuse väljakujundamiseks</t>
  </si>
  <si>
    <t>Haridusasutused</t>
  </si>
  <si>
    <t>Kultuuriasutused</t>
  </si>
  <si>
    <t>Sotsiaalasutused</t>
  </si>
  <si>
    <t>Spordi- ja puhkeasutused</t>
  </si>
  <si>
    <t>Linnavalitsus</t>
  </si>
  <si>
    <t>Eraldised madala lävega keskuse opereerimiseks (Tervise Arengu Instituut)</t>
  </si>
  <si>
    <t>sh investeerimistegevus</t>
  </si>
  <si>
    <t xml:space="preserve">       Vahendid koolilõuna toetus</t>
  </si>
  <si>
    <t xml:space="preserve">       Tõhustatud ja eritoega laste õppe tegevuskulu toetus</t>
  </si>
  <si>
    <t>Laekumised õiguste müügist</t>
  </si>
  <si>
    <t>Teede renoveerimiseks</t>
  </si>
  <si>
    <t>Tammiku Põhikooli renoveerimiseks</t>
  </si>
  <si>
    <t xml:space="preserve">     Riigihanke tagatistasu</t>
  </si>
  <si>
    <t xml:space="preserve">       Rahvastikutoimingute kulude hüvitis</t>
  </si>
  <si>
    <t>Lisa 5</t>
  </si>
  <si>
    <t>määruse nr    juurde</t>
  </si>
  <si>
    <t>Lisa 6</t>
  </si>
  <si>
    <t>määruse nr     juurde</t>
  </si>
  <si>
    <t xml:space="preserve">  Riigieelarve</t>
  </si>
  <si>
    <t>Kohalik</t>
  </si>
  <si>
    <t>Laen</t>
  </si>
  <si>
    <t>Sihtfinants-eerimine</t>
  </si>
  <si>
    <t>Tulud majandustegevusest</t>
  </si>
  <si>
    <t>Põhivarad</t>
  </si>
  <si>
    <t>Põhi-tegevuskulud</t>
  </si>
  <si>
    <t>Põhivara</t>
  </si>
  <si>
    <t>Kokku</t>
  </si>
  <si>
    <t>Allikad</t>
  </si>
  <si>
    <t>Kulu liik</t>
  </si>
  <si>
    <t>eelarve</t>
  </si>
  <si>
    <t>Põhi-tegevuse kulud</t>
  </si>
  <si>
    <t>Toetused valitsussektorisse kuuluvatelt sihtasutustelt (Riigi Kinnisvara AS) Pärna tn 47 detailplaneeringu kulude katteks</t>
  </si>
  <si>
    <t xml:space="preserve">Eelarve projekt 2019. a II lugemine </t>
  </si>
  <si>
    <t>Haridus- ja Teadusministeerium (lasteasutuste õpetajate täiendus-                               koolituseks)</t>
  </si>
  <si>
    <t>Sotsiaalministeerium (Noorte tugisüsteemi arendamiseks ja teistimiseks)</t>
  </si>
  <si>
    <t>Sotsiaalministeerium (tervisedenduslike tegevuse projekti korraldamiseks)</t>
  </si>
  <si>
    <t xml:space="preserve">Haridus- ja Teadusministeerium (Ahtme Gümnaasiumi teatrilaagri korraldamiseks) </t>
  </si>
  <si>
    <t>Sisseministeeriumilt (500 kodu korda)</t>
  </si>
  <si>
    <t>Üleriigilise tähtsusega maardlate kaevandamisõiguse tasu</t>
  </si>
  <si>
    <t>Tasu üleriigilise tähtsusega maardlastest väljapumbatud vee erikasutusest</t>
  </si>
  <si>
    <t>3502.00.09</t>
  </si>
  <si>
    <t>Toetus Rahandusministeeriumilt (Spordi- ja vabaaja linnakeskuse väljakujundamiseks)</t>
  </si>
  <si>
    <t>Toetus Majandus- ja Kommunikatsiooniministeeriumilt (Kalevi ja Järveküla tänava rekonstrueerimiseks)</t>
  </si>
  <si>
    <t>3502.00.07</t>
  </si>
  <si>
    <t>Kasutusrendikohustised (üle-ühe-aastase perioodiga)</t>
  </si>
  <si>
    <t>Toetused mitteresidentidelt (projekt Keskkonnasõbralike maa-aluste lahenduste kasutamine tahkete jäätmete kogumiseks kohalikus omavalitsuses)</t>
  </si>
  <si>
    <t>Laenude võtmine muudelt residentidelt (Ahtme klubi renoveerimiseks)</t>
  </si>
  <si>
    <t xml:space="preserve">      Refinantseerimise laen </t>
  </si>
  <si>
    <t>Toetused mitteresidentidelt (projekt Kohalike toodete ja teenuste turustamise soodustamine)</t>
  </si>
  <si>
    <t>Intressi- ja viivisetulud muudelt finantsvaradelt</t>
  </si>
  <si>
    <t>Toetus valitsussektorisse kuuluvalt sihtasutuselt EAS (Metsapargi ala väljakujundamiseks)</t>
  </si>
  <si>
    <t>Haridus- ja Teadusministeerium (haridusliku lõimumise projekti  läbiviimiseks 17. a.)</t>
  </si>
  <si>
    <t>Põhi-tegevuse-kulud</t>
  </si>
  <si>
    <t>Toetused jooksvateks kuludeks (MTÜ-lt Eesti Avatud Noortekeskuse Ühendus)</t>
  </si>
  <si>
    <t xml:space="preserve">Sissetulekud eelarve täitmine 2018.a </t>
  </si>
  <si>
    <t>Sissetulekud eelarve täitmine 2018.a</t>
  </si>
  <si>
    <t>RE matusetoetus</t>
  </si>
  <si>
    <t>RE Asenduskoduteenused</t>
  </si>
  <si>
    <t>Eraldised  õppevahenditeks, töötasuks , koolituseks (SA INNOVE, HTM eraldised)</t>
  </si>
  <si>
    <t>Lasteaia Rukkilill renoveerimiseks</t>
  </si>
  <si>
    <t>Korteriühistu toetus</t>
  </si>
  <si>
    <t>Lasteaia Aljonuśka renoveerimiseks</t>
  </si>
  <si>
    <t xml:space="preserve">VABAJÄÄK </t>
  </si>
  <si>
    <t>Tagastamisele kuuluvad saadud ettemaksed</t>
  </si>
  <si>
    <t>Toetuse maksmise kohustised</t>
  </si>
  <si>
    <t>Vanurite Hooldekodu pensionäride hoiuste raha</t>
  </si>
  <si>
    <t xml:space="preserve"> likviidsed varad</t>
  </si>
  <si>
    <t xml:space="preserve">Eelarve täitmine 2018. a </t>
  </si>
  <si>
    <t xml:space="preserve">2019. a linna-eelarve </t>
  </si>
  <si>
    <t>Tulude eelarve projekt 2020. a  I lugemine</t>
  </si>
  <si>
    <t>Tulude eelarve projekt 2020. a  II lugemine</t>
  </si>
  <si>
    <t xml:space="preserve"> Finants-tegevuse eelarve täitmine 2018. a</t>
  </si>
  <si>
    <t xml:space="preserve"> Finants-tegevuse eelarve 2019. a </t>
  </si>
  <si>
    <t>Finants-tegevuse eelarve projekt 2020. a I lugemine</t>
  </si>
  <si>
    <t>Finants-tegevuse eelarve projekt 2020. a II lugemine</t>
  </si>
  <si>
    <t>2020. a Finantsdistsipliini meetmete tagamise arvestus (tuhandetes eurodes)</t>
  </si>
  <si>
    <t>Toetused mitteresidentidelt (haridus-ja kultuuriasutuste projektide toetusteks)</t>
  </si>
  <si>
    <t>Haridus- ja Teadusministeerium (Tammiku Põhikooli haridusliku lõimumise laagri korraldamiseks)</t>
  </si>
  <si>
    <t>Toetus MTÜ`lt  IVOL haridusürituseks (17.a)</t>
  </si>
  <si>
    <t>Haridus- ja Teadusministeerium (HITSA projekti  läbiviimiseks)</t>
  </si>
  <si>
    <t>Majandus- ja Kommunikatsiooniministeerium (SA-lt KredEx hoonete lammutamiseks)</t>
  </si>
  <si>
    <t>Rahandusministeerium( Järve Gümnaasiumi toetuseks)</t>
  </si>
  <si>
    <t>Rahandusministeerium (toetus SA KIK ja SA Riigi Kinnisvara)</t>
  </si>
  <si>
    <t>Vabariigi Valitsuse reservfondist (eraldis 2019.a  valimisteks)</t>
  </si>
  <si>
    <t xml:space="preserve">Haridus- ja Teadusministeerium (INNOVE SA) tagasitoomine kooli projekt </t>
  </si>
  <si>
    <t xml:space="preserve">Haridus- ja Teadusministeerium (INNOVE SA) keelekümbluse projekt  </t>
  </si>
  <si>
    <t>Rahandusministeerium (toetus KJ Kunstide Kooli remonditöödeks)</t>
  </si>
  <si>
    <t>Toetused valitsussektorisse kuuluvatelt sihtasutustelt (INNOVE SA  17-18.a keelekümblus)</t>
  </si>
  <si>
    <t xml:space="preserve">Haridus- ja Teadusministeerium (hariduse korraldamiseks Viru Vanglas 18.a) </t>
  </si>
  <si>
    <t>Sissetulekud eelarve 2019.a</t>
  </si>
  <si>
    <t>Sissetulekud eelarve projekt 2020.a I lugemine</t>
  </si>
  <si>
    <t>Finants-tegevuse eelarve 2019. a</t>
  </si>
  <si>
    <t>Finants-tegevuse eelarve projekt 2020.a I lugemine</t>
  </si>
  <si>
    <t>Eelarve projekt 2020. a  I lugemine</t>
  </si>
  <si>
    <t>Haridusasutuste majandustegevusest (IVKH haiglas õpetamise korraldamiseks)</t>
  </si>
  <si>
    <t xml:space="preserve"> Finants-tegevuse eelarve täitmine 30.08.2019. a</t>
  </si>
  <si>
    <t>Laenude võtmine muudelt residentidelt (Spordikeskuse renoveerimiseks)</t>
  </si>
  <si>
    <t>Finants-tegevuse eelarve  2018. a</t>
  </si>
  <si>
    <t>Toetus valitsussektorisse kuuluvatelt sihtasutustelt EAS (Järve tööstuspargi juurdepääsutee renoveerimiseks18.a.s)</t>
  </si>
  <si>
    <t>Sotsiaalministeerium ("Isikukeskse erihoolekande teenusmudeli rakendamine kohalikus omavalitsuses" )</t>
  </si>
  <si>
    <t>Sotsiaalministeerium (puuetega inimeste eluaseme füüsiline kohandamine)</t>
  </si>
  <si>
    <t>Rahandusministeerium (elanike ümberasustamine ja korterielamute projektitoetus)</t>
  </si>
  <si>
    <t>Sissetulekud eelarve täitmine 30.08. 2019.a</t>
  </si>
  <si>
    <t>Lasteaia Buratiino renoveerimiseks</t>
  </si>
  <si>
    <t>Elamu- ja Kommunaalmajanduse renoveerimiseks (Endla 4b)</t>
  </si>
  <si>
    <t>Ahtme Kunstide Kooli renoveerimiseks</t>
  </si>
  <si>
    <t>Uus-Tehase tänava rekonstrueerimine</t>
  </si>
  <si>
    <t>Lastemänguväljak</t>
  </si>
  <si>
    <t>Haridusasutuste majandustegevusest  (Kunstide Kooli õppemaks)</t>
  </si>
  <si>
    <t>Toetus Majandus- ja Kommunikatsiooniministeeriumilt (Uus- Tehase ja Järveküla tee rekonstrueerimiseks)</t>
  </si>
  <si>
    <t>Toetus Majandus- ja Kommunikatsiooniministeeriumilt  (EAS-lt Ehitajate tee rekonstrueerimiseks)</t>
  </si>
  <si>
    <t>Toetus Majandus- ja Kommunikatsiooniministeeriumilt EAS (Spordi- ja vabaaja linnakeskuse väljakujundamiseks)</t>
  </si>
  <si>
    <t>Toetus Majandus- ja Kommunikatsiooniministeeriumilt EAS (Ahtme linnaosa keskuse väljakujundamiseks)</t>
  </si>
  <si>
    <t>Toetus Rahandusministeeriumilt ( KIK-lt L/A Karuke energiatõhususe parandamiseks)</t>
  </si>
  <si>
    <t>Toetus Rahandusministeeriumilt (KIK-lt L/A Rukulill energiatõhususe parandamiseks)</t>
  </si>
  <si>
    <t xml:space="preserve">Eelarve 2019. a </t>
  </si>
  <si>
    <t>Haridus- ja Teadusministeerium (pilootprojekti "Eestikeelne õpetaja vene õppekeelega rühmas")</t>
  </si>
  <si>
    <t>põhitegevuse kulud</t>
  </si>
  <si>
    <t>Sissetulekud eelarve projekt 2020.a II lugemine</t>
  </si>
  <si>
    <t>Toetus HTM-lt projekti "Viru Vangla"</t>
  </si>
  <si>
    <t>Maleva Põhikooli reniveerimiseks</t>
  </si>
  <si>
    <t>Vanurite Hooldekodu pensionäride vahendid</t>
  </si>
  <si>
    <t xml:space="preserve">RE Projekt isikukeskse erihoolekande teenusmuudel </t>
  </si>
  <si>
    <t>Vanurite Hoodekodu pensionäride vahendid</t>
  </si>
  <si>
    <t>Finants-tegevuse eelarve projekt 2020.a II lugemine</t>
  </si>
  <si>
    <t>Eelarve projekt 2020. a  II lugemine</t>
  </si>
  <si>
    <t>Toetus Rahandusministeeriumilt (Kohtla-Järve Kunstide Kooli renoveerimiseks)</t>
  </si>
  <si>
    <t>Slaavi Põhikool</t>
  </si>
  <si>
    <t>Kohtla-Järve Kunstide Kool</t>
  </si>
  <si>
    <t>Ahtme Põhikool</t>
  </si>
  <si>
    <t>Järve Kool</t>
  </si>
  <si>
    <t>Lasteaia Tareke renoveerimiseks</t>
  </si>
  <si>
    <t>Lasteaia Muinasjutt</t>
  </si>
  <si>
    <t>Lasteaia Tuhkatriinu</t>
  </si>
  <si>
    <t>Lasteaia Lepatriinu</t>
  </si>
  <si>
    <t>Põlevkivimuuseum</t>
  </si>
  <si>
    <t>Kultuurikeskus</t>
  </si>
  <si>
    <t>Kalevi-Olevi-Järveküla  tn rekonstrueerimiseks</t>
  </si>
  <si>
    <t>Tänavavalgustus</t>
  </si>
  <si>
    <t>Estonia pst. 38 elektrikilp</t>
  </si>
  <si>
    <t>Spordikeskus</t>
  </si>
  <si>
    <t>Altserva 1 ohtlike jäätmete laiedamiseks</t>
  </si>
  <si>
    <t>Eelarve täitmine 30.08.2019. a</t>
  </si>
  <si>
    <t xml:space="preserve">      Laenukohustised seisuga; 01.01.18. a; 01.01.2019. a 01.01.2020.a </t>
  </si>
  <si>
    <t>Toetus huvihariduse ja huvitegevuse kättesaadavuse tagamiseks (kultuuri - ja vabaaja asutustel)</t>
  </si>
  <si>
    <t>Toetus huvihariduse ja huvitegevuse kättesaadavuse tagamiseks (põhikoolidel)</t>
  </si>
  <si>
    <t>Kokku kasutamata rahalised vahendid</t>
  </si>
  <si>
    <t xml:space="preserve">Kohtla-Järve linna 2020. aasta likviidsete varade muutus (tuhandetes eurodes) </t>
  </si>
  <si>
    <t>Kohtla-Järve linna 2020. aasta põhitegevuse tulude eelarve (tuhandetes eurodes)</t>
  </si>
  <si>
    <t>Kohtla-Järve linna 2020. aasta finantseerimistegevuse eelarve</t>
  </si>
  <si>
    <t>Kohtla-Järve linna 2020. aasta investeerimistegevuse sissetulekute eelarve (tuhandetes eurodes)</t>
  </si>
  <si>
    <t xml:space="preserve">Kohtla-Järve linna  2020. aasta finatseerimistegevuse eelarve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</si>
</sst>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6">
    <font>
      <sz val="10"/>
      <name val="Arial"/>
      <charset val="186"/>
    </font>
    <font>
      <sz val="10"/>
      <name val="Times New Roman"/>
      <family val="1"/>
      <charset val="186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4">
    <xf numFmtId="0" fontId="0" fillId="0" borderId="0" xfId="0"/>
    <xf numFmtId="0" fontId="2" fillId="0" borderId="0" xfId="1" applyFont="1" applyFill="1" applyBorder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3" fontId="5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1" applyFont="1" applyFill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164" fontId="8" fillId="0" borderId="3" xfId="0" applyNumberFormat="1" applyFont="1" applyBorder="1"/>
    <xf numFmtId="0" fontId="7" fillId="0" borderId="0" xfId="1" applyFont="1" applyFill="1" applyBorder="1"/>
    <xf numFmtId="164" fontId="7" fillId="0" borderId="0" xfId="0" applyNumberFormat="1" applyFont="1"/>
    <xf numFmtId="2" fontId="7" fillId="0" borderId="0" xfId="0" applyNumberFormat="1" applyFont="1" applyBorder="1"/>
    <xf numFmtId="165" fontId="8" fillId="0" borderId="0" xfId="0" applyNumberFormat="1" applyFont="1" applyBorder="1"/>
    <xf numFmtId="165" fontId="7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/>
    <xf numFmtId="0" fontId="10" fillId="0" borderId="0" xfId="2" applyFont="1"/>
    <xf numFmtId="0" fontId="11" fillId="0" borderId="0" xfId="2" applyFont="1" applyBorder="1"/>
    <xf numFmtId="0" fontId="6" fillId="0" borderId="0" xfId="0" applyFont="1" applyBorder="1"/>
    <xf numFmtId="10" fontId="12" fillId="0" borderId="0" xfId="2" applyNumberFormat="1" applyFont="1" applyBorder="1"/>
    <xf numFmtId="0" fontId="7" fillId="0" borderId="0" xfId="0" applyFont="1" applyAlignment="1">
      <alignment horizontal="center" wrapText="1"/>
    </xf>
    <xf numFmtId="0" fontId="15" fillId="0" borderId="0" xfId="0" applyFont="1"/>
    <xf numFmtId="164" fontId="0" fillId="0" borderId="0" xfId="0" applyNumberFormat="1"/>
    <xf numFmtId="165" fontId="3" fillId="0" borderId="0" xfId="0" applyNumberFormat="1" applyFont="1" applyBorder="1"/>
    <xf numFmtId="0" fontId="0" fillId="0" borderId="0" xfId="0" applyAlignment="1">
      <alignment wrapText="1"/>
    </xf>
    <xf numFmtId="0" fontId="12" fillId="0" borderId="0" xfId="0" applyFont="1"/>
    <xf numFmtId="165" fontId="12" fillId="0" borderId="0" xfId="0" applyNumberFormat="1" applyFont="1"/>
    <xf numFmtId="0" fontId="19" fillId="0" borderId="0" xfId="0" applyFont="1"/>
    <xf numFmtId="0" fontId="11" fillId="0" borderId="0" xfId="0" applyFont="1"/>
    <xf numFmtId="0" fontId="19" fillId="0" borderId="0" xfId="0" applyFont="1" applyFill="1" applyBorder="1"/>
    <xf numFmtId="0" fontId="12" fillId="0" borderId="3" xfId="0" applyFont="1" applyBorder="1"/>
    <xf numFmtId="0" fontId="11" fillId="0" borderId="3" xfId="0" applyFont="1" applyBorder="1"/>
    <xf numFmtId="165" fontId="12" fillId="0" borderId="3" xfId="0" applyNumberFormat="1" applyFont="1" applyBorder="1"/>
    <xf numFmtId="165" fontId="12" fillId="0" borderId="3" xfId="0" applyNumberFormat="1" applyFont="1" applyBorder="1" applyAlignment="1">
      <alignment wrapText="1"/>
    </xf>
    <xf numFmtId="0" fontId="12" fillId="0" borderId="3" xfId="0" applyFont="1" applyBorder="1" applyAlignment="1">
      <alignment wrapText="1"/>
    </xf>
    <xf numFmtId="165" fontId="11" fillId="0" borderId="3" xfId="0" applyNumberFormat="1" applyFont="1" applyBorder="1"/>
    <xf numFmtId="0" fontId="20" fillId="0" borderId="3" xfId="0" applyFont="1" applyBorder="1"/>
    <xf numFmtId="165" fontId="11" fillId="0" borderId="0" xfId="0" applyNumberFormat="1" applyFont="1" applyBorder="1"/>
    <xf numFmtId="0" fontId="20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0" xfId="0" applyFont="1" applyFill="1" applyBorder="1"/>
    <xf numFmtId="165" fontId="0" fillId="0" borderId="9" xfId="0" applyNumberFormat="1" applyBorder="1"/>
    <xf numFmtId="165" fontId="11" fillId="0" borderId="9" xfId="2" applyNumberFormat="1" applyFont="1" applyBorder="1"/>
    <xf numFmtId="165" fontId="12" fillId="0" borderId="9" xfId="2" applyNumberFormat="1" applyFont="1" applyBorder="1"/>
    <xf numFmtId="165" fontId="21" fillId="0" borderId="9" xfId="0" applyNumberFormat="1" applyFont="1" applyBorder="1"/>
    <xf numFmtId="165" fontId="14" fillId="0" borderId="9" xfId="2" applyNumberFormat="1" applyFont="1" applyBorder="1"/>
    <xf numFmtId="165" fontId="1" fillId="0" borderId="9" xfId="0" applyNumberFormat="1" applyFont="1" applyBorder="1"/>
    <xf numFmtId="165" fontId="16" fillId="0" borderId="9" xfId="2" applyNumberFormat="1" applyFont="1" applyBorder="1"/>
    <xf numFmtId="4" fontId="12" fillId="0" borderId="9" xfId="2" applyNumberFormat="1" applyFont="1" applyBorder="1"/>
    <xf numFmtId="0" fontId="7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  <xf numFmtId="165" fontId="1" fillId="0" borderId="1" xfId="0" applyNumberFormat="1" applyFont="1" applyBorder="1"/>
    <xf numFmtId="0" fontId="1" fillId="0" borderId="1" xfId="0" applyFont="1" applyBorder="1"/>
    <xf numFmtId="0" fontId="1" fillId="0" borderId="9" xfId="0" applyFont="1" applyBorder="1"/>
    <xf numFmtId="164" fontId="7" fillId="0" borderId="8" xfId="0" applyNumberFormat="1" applyFont="1" applyBorder="1"/>
    <xf numFmtId="164" fontId="7" fillId="0" borderId="8" xfId="0" applyNumberFormat="1" applyFont="1" applyBorder="1" applyAlignment="1">
      <alignment horizontal="right"/>
    </xf>
    <xf numFmtId="165" fontId="8" fillId="0" borderId="10" xfId="0" applyNumberFormat="1" applyFont="1" applyBorder="1"/>
    <xf numFmtId="164" fontId="8" fillId="0" borderId="10" xfId="0" applyNumberFormat="1" applyFont="1" applyBorder="1"/>
    <xf numFmtId="165" fontId="7" fillId="0" borderId="10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/>
    <xf numFmtId="0" fontId="22" fillId="0" borderId="0" xfId="0" applyFont="1"/>
    <xf numFmtId="0" fontId="18" fillId="0" borderId="0" xfId="0" applyFont="1"/>
    <xf numFmtId="0" fontId="16" fillId="0" borderId="0" xfId="0" applyFont="1"/>
    <xf numFmtId="0" fontId="16" fillId="0" borderId="3" xfId="0" applyFont="1" applyBorder="1"/>
    <xf numFmtId="0" fontId="11" fillId="0" borderId="13" xfId="0" applyFont="1" applyBorder="1"/>
    <xf numFmtId="0" fontId="11" fillId="0" borderId="11" xfId="0" applyFont="1" applyBorder="1" applyAlignment="1">
      <alignment horizontal="right"/>
    </xf>
    <xf numFmtId="0" fontId="20" fillId="0" borderId="12" xfId="0" applyFont="1" applyBorder="1"/>
    <xf numFmtId="0" fontId="16" fillId="0" borderId="14" xfId="0" applyFont="1" applyBorder="1"/>
    <xf numFmtId="0" fontId="12" fillId="0" borderId="12" xfId="0" applyFont="1" applyBorder="1"/>
    <xf numFmtId="164" fontId="7" fillId="0" borderId="14" xfId="0" applyNumberFormat="1" applyFont="1" applyBorder="1"/>
    <xf numFmtId="0" fontId="7" fillId="0" borderId="10" xfId="0" applyFont="1" applyBorder="1"/>
    <xf numFmtId="0" fontId="8" fillId="0" borderId="10" xfId="0" applyFont="1" applyBorder="1"/>
    <xf numFmtId="164" fontId="7" fillId="0" borderId="10" xfId="0" applyNumberFormat="1" applyFont="1" applyBorder="1"/>
    <xf numFmtId="0" fontId="7" fillId="0" borderId="10" xfId="0" applyFont="1" applyFill="1" applyBorder="1"/>
    <xf numFmtId="165" fontId="18" fillId="0" borderId="10" xfId="0" applyNumberFormat="1" applyFont="1" applyBorder="1"/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 horizontal="right" vertical="top" wrapText="1"/>
    </xf>
    <xf numFmtId="0" fontId="9" fillId="0" borderId="10" xfId="0" applyFont="1" applyBorder="1"/>
    <xf numFmtId="0" fontId="7" fillId="0" borderId="10" xfId="1" applyFont="1" applyFill="1" applyBorder="1" applyAlignment="1">
      <alignment horizontal="right"/>
    </xf>
    <xf numFmtId="0" fontId="7" fillId="0" borderId="10" xfId="1" applyFont="1" applyFill="1" applyBorder="1"/>
    <xf numFmtId="0" fontId="9" fillId="0" borderId="10" xfId="0" applyFont="1" applyBorder="1" applyAlignment="1">
      <alignment horizontal="left"/>
    </xf>
    <xf numFmtId="0" fontId="9" fillId="0" borderId="10" xfId="1" applyFont="1" applyFill="1" applyBorder="1"/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right"/>
    </xf>
    <xf numFmtId="0" fontId="7" fillId="0" borderId="10" xfId="1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9" fontId="7" fillId="0" borderId="10" xfId="0" applyNumberFormat="1" applyFont="1" applyBorder="1"/>
    <xf numFmtId="164" fontId="7" fillId="0" borderId="10" xfId="0" applyNumberFormat="1" applyFont="1" applyBorder="1" applyAlignment="1">
      <alignment horizontal="right" vertical="top"/>
    </xf>
    <xf numFmtId="165" fontId="7" fillId="0" borderId="16" xfId="0" applyNumberFormat="1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8" fillId="2" borderId="10" xfId="0" applyFont="1" applyFill="1" applyBorder="1"/>
    <xf numFmtId="0" fontId="8" fillId="3" borderId="10" xfId="0" applyFont="1" applyFill="1" applyBorder="1"/>
    <xf numFmtId="165" fontId="8" fillId="3" borderId="10" xfId="0" applyNumberFormat="1" applyFont="1" applyFill="1" applyBorder="1"/>
    <xf numFmtId="49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165" fontId="7" fillId="0" borderId="10" xfId="0" applyNumberFormat="1" applyFont="1" applyFill="1" applyBorder="1"/>
    <xf numFmtId="0" fontId="8" fillId="0" borderId="10" xfId="0" applyFont="1" applyFill="1" applyBorder="1"/>
    <xf numFmtId="164" fontId="11" fillId="0" borderId="19" xfId="2" applyNumberFormat="1" applyFont="1" applyBorder="1"/>
    <xf numFmtId="165" fontId="12" fillId="0" borderId="19" xfId="2" applyNumberFormat="1" applyFont="1" applyBorder="1"/>
    <xf numFmtId="165" fontId="11" fillId="0" borderId="19" xfId="2" applyNumberFormat="1" applyFont="1" applyBorder="1"/>
    <xf numFmtId="164" fontId="13" fillId="0" borderId="19" xfId="2" applyNumberFormat="1" applyFont="1" applyBorder="1"/>
    <xf numFmtId="164" fontId="14" fillId="0" borderId="19" xfId="2" applyNumberFormat="1" applyFont="1" applyBorder="1"/>
    <xf numFmtId="165" fontId="14" fillId="0" borderId="19" xfId="2" applyNumberFormat="1" applyFont="1" applyBorder="1"/>
    <xf numFmtId="1" fontId="14" fillId="0" borderId="2" xfId="2" applyNumberFormat="1" applyFont="1" applyBorder="1"/>
    <xf numFmtId="165" fontId="13" fillId="0" borderId="2" xfId="2" applyNumberFormat="1" applyFont="1" applyBorder="1"/>
    <xf numFmtId="165" fontId="13" fillId="0" borderId="19" xfId="2" applyNumberFormat="1" applyFont="1" applyBorder="1"/>
    <xf numFmtId="1" fontId="13" fillId="4" borderId="19" xfId="2" applyNumberFormat="1" applyFont="1" applyFill="1" applyBorder="1"/>
    <xf numFmtId="164" fontId="17" fillId="4" borderId="19" xfId="2" applyNumberFormat="1" applyFont="1" applyFill="1" applyBorder="1"/>
    <xf numFmtId="164" fontId="12" fillId="0" borderId="19" xfId="2" applyNumberFormat="1" applyFont="1" applyBorder="1"/>
    <xf numFmtId="4" fontId="12" fillId="0" borderId="19" xfId="2" applyNumberFormat="1" applyFont="1" applyBorder="1"/>
    <xf numFmtId="165" fontId="11" fillId="0" borderId="10" xfId="2" applyNumberFormat="1" applyFont="1" applyBorder="1"/>
    <xf numFmtId="165" fontId="16" fillId="4" borderId="10" xfId="2" applyNumberFormat="1" applyFont="1" applyFill="1" applyBorder="1"/>
    <xf numFmtId="165" fontId="12" fillId="0" borderId="10" xfId="2" applyNumberFormat="1" applyFont="1" applyBorder="1"/>
    <xf numFmtId="165" fontId="13" fillId="0" borderId="10" xfId="2" applyNumberFormat="1" applyFont="1" applyBorder="1"/>
    <xf numFmtId="165" fontId="14" fillId="0" borderId="10" xfId="2" applyNumberFormat="1" applyFont="1" applyBorder="1"/>
    <xf numFmtId="165" fontId="13" fillId="4" borderId="10" xfId="2" applyNumberFormat="1" applyFont="1" applyFill="1" applyBorder="1"/>
    <xf numFmtId="165" fontId="17" fillId="0" borderId="10" xfId="2" applyNumberFormat="1" applyFont="1" applyBorder="1"/>
    <xf numFmtId="165" fontId="16" fillId="0" borderId="10" xfId="2" applyNumberFormat="1" applyFont="1" applyBorder="1"/>
    <xf numFmtId="4" fontId="12" fillId="0" borderId="10" xfId="2" applyNumberFormat="1" applyFont="1" applyBorder="1"/>
    <xf numFmtId="0" fontId="11" fillId="0" borderId="10" xfId="2" applyFont="1" applyBorder="1"/>
    <xf numFmtId="0" fontId="12" fillId="0" borderId="10" xfId="2" applyFont="1" applyBorder="1"/>
    <xf numFmtId="0" fontId="12" fillId="0" borderId="10" xfId="2" applyFont="1" applyFill="1" applyBorder="1"/>
    <xf numFmtId="0" fontId="13" fillId="0" borderId="10" xfId="2" applyFont="1" applyBorder="1"/>
    <xf numFmtId="0" fontId="14" fillId="0" borderId="10" xfId="2" applyFont="1" applyBorder="1"/>
    <xf numFmtId="0" fontId="13" fillId="0" borderId="10" xfId="2" applyFont="1" applyBorder="1" applyAlignment="1">
      <alignment horizontal="left" vertical="top"/>
    </xf>
    <xf numFmtId="0" fontId="6" fillId="0" borderId="10" xfId="2" applyFont="1" applyFill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12" xfId="0" applyFont="1" applyBorder="1"/>
    <xf numFmtId="0" fontId="7" fillId="0" borderId="14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1" xfId="0" applyFont="1" applyBorder="1"/>
    <xf numFmtId="0" fontId="8" fillId="0" borderId="22" xfId="0" applyFont="1" applyBorder="1"/>
    <xf numFmtId="0" fontId="7" fillId="0" borderId="0" xfId="1" applyFont="1" applyFill="1" applyBorder="1" applyAlignment="1"/>
    <xf numFmtId="165" fontId="7" fillId="0" borderId="27" xfId="0" applyNumberFormat="1" applyFont="1" applyFill="1" applyBorder="1"/>
    <xf numFmtId="165" fontId="8" fillId="0" borderId="28" xfId="0" applyNumberFormat="1" applyFont="1" applyBorder="1"/>
    <xf numFmtId="165" fontId="8" fillId="3" borderId="26" xfId="0" applyNumberFormat="1" applyFont="1" applyFill="1" applyBorder="1"/>
    <xf numFmtId="165" fontId="8" fillId="0" borderId="26" xfId="0" applyNumberFormat="1" applyFont="1" applyBorder="1"/>
    <xf numFmtId="164" fontId="7" fillId="0" borderId="12" xfId="0" applyNumberFormat="1" applyFont="1" applyBorder="1"/>
    <xf numFmtId="165" fontId="12" fillId="0" borderId="10" xfId="0" applyNumberFormat="1" applyFont="1" applyBorder="1"/>
    <xf numFmtId="0" fontId="12" fillId="0" borderId="10" xfId="0" applyFont="1" applyBorder="1"/>
    <xf numFmtId="0" fontId="20" fillId="0" borderId="10" xfId="0" applyFont="1" applyBorder="1"/>
    <xf numFmtId="164" fontId="7" fillId="0" borderId="16" xfId="0" applyNumberFormat="1" applyFont="1" applyBorder="1"/>
    <xf numFmtId="165" fontId="7" fillId="0" borderId="16" xfId="0" applyNumberFormat="1" applyFont="1" applyBorder="1"/>
    <xf numFmtId="164" fontId="7" fillId="0" borderId="29" xfId="0" applyNumberFormat="1" applyFont="1" applyBorder="1"/>
    <xf numFmtId="165" fontId="7" fillId="0" borderId="12" xfId="0" applyNumberFormat="1" applyFont="1" applyBorder="1"/>
    <xf numFmtId="0" fontId="20" fillId="0" borderId="10" xfId="0" applyFont="1" applyBorder="1" applyAlignment="1">
      <alignment horizontal="left" wrapText="1"/>
    </xf>
    <xf numFmtId="165" fontId="25" fillId="0" borderId="0" xfId="0" applyNumberFormat="1" applyFont="1"/>
    <xf numFmtId="0" fontId="11" fillId="0" borderId="0" xfId="0" applyFont="1" applyFill="1" applyBorder="1" applyAlignment="1">
      <alignment wrapText="1"/>
    </xf>
    <xf numFmtId="165" fontId="23" fillId="0" borderId="0" xfId="0" applyNumberFormat="1" applyFont="1"/>
    <xf numFmtId="164" fontId="12" fillId="0" borderId="10" xfId="2" applyNumberFormat="1" applyFont="1" applyBorder="1"/>
    <xf numFmtId="164" fontId="1" fillId="0" borderId="9" xfId="0" applyNumberFormat="1" applyFont="1" applyBorder="1"/>
    <xf numFmtId="0" fontId="7" fillId="0" borderId="10" xfId="0" applyFont="1" applyBorder="1" applyAlignment="1"/>
    <xf numFmtId="0" fontId="18" fillId="0" borderId="10" xfId="0" applyFont="1" applyFill="1" applyBorder="1" applyAlignment="1"/>
    <xf numFmtId="165" fontId="7" fillId="0" borderId="10" xfId="0" quotePrefix="1" applyNumberFormat="1" applyFont="1" applyBorder="1"/>
    <xf numFmtId="165" fontId="3" fillId="0" borderId="10" xfId="0" applyNumberFormat="1" applyFont="1" applyBorder="1"/>
    <xf numFmtId="4" fontId="8" fillId="0" borderId="0" xfId="0" applyNumberFormat="1" applyFont="1"/>
    <xf numFmtId="165" fontId="24" fillId="0" borderId="10" xfId="0" applyNumberFormat="1" applyFont="1" applyBorder="1"/>
    <xf numFmtId="165" fontId="18" fillId="4" borderId="10" xfId="0" applyNumberFormat="1" applyFont="1" applyFill="1" applyBorder="1"/>
    <xf numFmtId="165" fontId="9" fillId="0" borderId="10" xfId="0" applyNumberFormat="1" applyFont="1" applyBorder="1"/>
    <xf numFmtId="165" fontId="7" fillId="0" borderId="14" xfId="0" applyNumberFormat="1" applyFont="1" applyBorder="1"/>
    <xf numFmtId="165" fontId="18" fillId="0" borderId="14" xfId="0" applyNumberFormat="1" applyFont="1" applyBorder="1"/>
    <xf numFmtId="165" fontId="18" fillId="0" borderId="12" xfId="0" applyNumberFormat="1" applyFont="1" applyBorder="1"/>
    <xf numFmtId="165" fontId="7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165" fontId="8" fillId="0" borderId="0" xfId="0" applyNumberFormat="1" applyFont="1"/>
    <xf numFmtId="0" fontId="7" fillId="0" borderId="10" xfId="0" applyFont="1" applyBorder="1" applyAlignment="1">
      <alignment horizontal="center"/>
    </xf>
    <xf numFmtId="165" fontId="11" fillId="0" borderId="10" xfId="0" applyNumberFormat="1" applyFont="1" applyBorder="1"/>
    <xf numFmtId="2" fontId="0" fillId="0" borderId="0" xfId="0" applyNumberFormat="1"/>
    <xf numFmtId="0" fontId="1" fillId="0" borderId="10" xfId="0" applyFont="1" applyBorder="1"/>
    <xf numFmtId="165" fontId="9" fillId="0" borderId="30" xfId="0" applyNumberFormat="1" applyFont="1" applyBorder="1"/>
    <xf numFmtId="165" fontId="16" fillId="0" borderId="3" xfId="0" applyNumberFormat="1" applyFont="1" applyBorder="1"/>
    <xf numFmtId="164" fontId="7" fillId="0" borderId="10" xfId="0" applyNumberFormat="1" applyFont="1" applyBorder="1" applyAlignment="1">
      <alignment horizontal="right" vertical="top" wrapText="1"/>
    </xf>
    <xf numFmtId="0" fontId="0" fillId="0" borderId="10" xfId="0" applyBorder="1"/>
    <xf numFmtId="165" fontId="0" fillId="0" borderId="10" xfId="0" applyNumberFormat="1" applyBorder="1"/>
    <xf numFmtId="0" fontId="0" fillId="0" borderId="21" xfId="0" applyBorder="1"/>
    <xf numFmtId="0" fontId="0" fillId="0" borderId="0" xfId="0" applyBorder="1"/>
    <xf numFmtId="0" fontId="11" fillId="0" borderId="10" xfId="0" applyFont="1" applyBorder="1"/>
    <xf numFmtId="0" fontId="20" fillId="0" borderId="3" xfId="0" applyFont="1" applyBorder="1" applyAlignment="1">
      <alignment horizontal="left" wrapText="1"/>
    </xf>
    <xf numFmtId="164" fontId="12" fillId="0" borderId="3" xfId="0" applyNumberFormat="1" applyFont="1" applyBorder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5" fillId="0" borderId="10" xfId="0" applyNumberFormat="1" applyFont="1" applyBorder="1"/>
    <xf numFmtId="164" fontId="0" fillId="0" borderId="21" xfId="0" applyNumberFormat="1" applyBorder="1"/>
    <xf numFmtId="164" fontId="7" fillId="0" borderId="14" xfId="0" applyNumberFormat="1" applyFont="1" applyBorder="1" applyAlignment="1">
      <alignment vertical="top"/>
    </xf>
    <xf numFmtId="165" fontId="23" fillId="0" borderId="10" xfId="0" applyNumberFormat="1" applyFont="1" applyBorder="1"/>
    <xf numFmtId="165" fontId="11" fillId="0" borderId="0" xfId="0" applyNumberFormat="1" applyFont="1"/>
    <xf numFmtId="0" fontId="12" fillId="0" borderId="0" xfId="0" applyFont="1" applyFill="1" applyBorder="1"/>
    <xf numFmtId="165" fontId="12" fillId="0" borderId="0" xfId="0" applyNumberFormat="1" applyFont="1" applyBorder="1"/>
    <xf numFmtId="165" fontId="1" fillId="0" borderId="0" xfId="0" applyNumberFormat="1" applyFont="1"/>
    <xf numFmtId="165" fontId="6" fillId="0" borderId="0" xfId="0" applyNumberFormat="1" applyFont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7" fillId="0" borderId="10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7" fillId="0" borderId="15" xfId="1" applyFont="1" applyFill="1" applyBorder="1" applyAlignment="1">
      <alignment horizontal="left" wrapText="1"/>
    </xf>
    <xf numFmtId="0" fontId="7" fillId="0" borderId="13" xfId="1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65" fontId="7" fillId="0" borderId="10" xfId="0" applyNumberFormat="1" applyFont="1" applyBorder="1" applyAlignment="1">
      <alignment horizontal="right" wrapText="1"/>
    </xf>
    <xf numFmtId="165" fontId="7" fillId="0" borderId="10" xfId="0" applyNumberFormat="1" applyFont="1" applyBorder="1" applyAlignment="1">
      <alignment horizontal="right" vertical="top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18" fillId="0" borderId="11" xfId="1" applyFont="1" applyFill="1" applyBorder="1" applyAlignment="1">
      <alignment horizontal="left" vertical="top" wrapText="1"/>
    </xf>
    <xf numFmtId="0" fontId="18" fillId="0" borderId="15" xfId="1" applyFont="1" applyFill="1" applyBorder="1" applyAlignment="1">
      <alignment horizontal="left" vertical="top" wrapText="1"/>
    </xf>
    <xf numFmtId="0" fontId="18" fillId="0" borderId="13" xfId="1" applyFont="1" applyFill="1" applyBorder="1" applyAlignment="1">
      <alignment horizontal="left" vertical="top" wrapText="1"/>
    </xf>
    <xf numFmtId="0" fontId="7" fillId="0" borderId="10" xfId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11" xfId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0" borderId="15" xfId="1" applyFont="1" applyFill="1" applyBorder="1" applyAlignment="1">
      <alignment horizontal="left" vertical="top" wrapText="1"/>
    </xf>
    <xf numFmtId="0" fontId="7" fillId="0" borderId="13" xfId="1" applyFont="1" applyFill="1" applyBorder="1" applyAlignment="1">
      <alignment horizontal="left" vertical="top" wrapText="1"/>
    </xf>
    <xf numFmtId="0" fontId="7" fillId="0" borderId="20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left" wrapText="1"/>
    </xf>
    <xf numFmtId="0" fontId="7" fillId="0" borderId="22" xfId="1" applyFont="1" applyFill="1" applyBorder="1" applyAlignment="1">
      <alignment horizontal="left" wrapText="1"/>
    </xf>
    <xf numFmtId="0" fontId="7" fillId="0" borderId="23" xfId="1" applyFont="1" applyFill="1" applyBorder="1" applyAlignment="1">
      <alignment horizontal="left" wrapText="1"/>
    </xf>
    <xf numFmtId="0" fontId="7" fillId="0" borderId="24" xfId="1" applyFont="1" applyFill="1" applyBorder="1" applyAlignment="1">
      <alignment horizontal="left" wrapText="1"/>
    </xf>
    <xf numFmtId="0" fontId="7" fillId="0" borderId="25" xfId="1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165" fontId="18" fillId="0" borderId="10" xfId="0" applyNumberFormat="1" applyFont="1" applyBorder="1" applyAlignment="1">
      <alignment horizontal="right" vertical="top" wrapText="1"/>
    </xf>
    <xf numFmtId="165" fontId="18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165" fontId="7" fillId="0" borderId="14" xfId="0" applyNumberFormat="1" applyFont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165" fontId="18" fillId="0" borderId="14" xfId="0" applyNumberFormat="1" applyFont="1" applyBorder="1" applyAlignment="1">
      <alignment horizontal="right" wrapText="1"/>
    </xf>
    <xf numFmtId="165" fontId="18" fillId="0" borderId="12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3">
    <cellStyle name="Normaallaad" xfId="0" builtinId="0"/>
    <cellStyle name="Normaallaad_Leht1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="93" zoomScaleNormal="93" workbookViewId="0">
      <selection activeCell="L4" sqref="L4"/>
    </sheetView>
  </sheetViews>
  <sheetFormatPr defaultRowHeight="12.75"/>
  <cols>
    <col min="1" max="1" width="7.28515625" customWidth="1"/>
    <col min="4" max="4" width="37" customWidth="1"/>
    <col min="5" max="5" width="11.140625" customWidth="1"/>
    <col min="6" max="6" width="10.7109375" customWidth="1"/>
    <col min="7" max="7" width="12.140625" customWidth="1"/>
    <col min="8" max="8" width="11.42578125" customWidth="1"/>
    <col min="9" max="9" width="12.85546875" customWidth="1"/>
    <col min="10" max="10" width="13.7109375" customWidth="1"/>
  </cols>
  <sheetData>
    <row r="1" spans="1:10" ht="15.75">
      <c r="A1" s="10"/>
      <c r="B1" s="10"/>
      <c r="C1" s="10"/>
      <c r="D1" s="10"/>
      <c r="E1" s="10"/>
      <c r="F1" s="10"/>
      <c r="G1" s="202"/>
      <c r="H1" s="28"/>
      <c r="I1" s="214" t="s">
        <v>59</v>
      </c>
      <c r="J1" s="214"/>
    </row>
    <row r="2" spans="1:10" ht="18" customHeight="1">
      <c r="A2" s="10"/>
      <c r="B2" s="10"/>
      <c r="C2" s="10"/>
      <c r="D2" s="10"/>
      <c r="E2" s="10"/>
      <c r="F2" s="10"/>
      <c r="G2" s="203"/>
      <c r="H2" s="28"/>
      <c r="I2" s="215" t="s">
        <v>122</v>
      </c>
      <c r="J2" s="215"/>
    </row>
    <row r="3" spans="1:10" ht="15.75">
      <c r="A3" s="10"/>
      <c r="B3" s="10"/>
      <c r="C3" s="10"/>
      <c r="D3" s="10"/>
      <c r="E3" s="10"/>
      <c r="F3" s="10"/>
      <c r="G3" s="70"/>
      <c r="H3" s="28"/>
      <c r="I3" s="34"/>
      <c r="J3" s="34"/>
    </row>
    <row r="4" spans="1:10" ht="15.75">
      <c r="A4" s="10"/>
      <c r="B4" s="10"/>
      <c r="C4" s="10"/>
      <c r="D4" s="10"/>
      <c r="E4" s="10"/>
      <c r="F4" s="10"/>
      <c r="G4" s="204"/>
      <c r="H4" s="28"/>
      <c r="I4" s="215" t="s">
        <v>168</v>
      </c>
      <c r="J4" s="215"/>
    </row>
    <row r="5" spans="1:10" ht="15">
      <c r="A5" s="11" t="s">
        <v>301</v>
      </c>
      <c r="B5" s="10"/>
      <c r="C5" s="11"/>
      <c r="D5" s="11"/>
      <c r="E5" s="11"/>
      <c r="F5" s="10"/>
      <c r="G5" s="10"/>
      <c r="H5" s="28"/>
    </row>
    <row r="6" spans="1:10" ht="13.7" customHeight="1">
      <c r="A6" s="150"/>
      <c r="B6" s="143"/>
      <c r="C6" s="144"/>
      <c r="D6" s="145"/>
      <c r="E6" s="223" t="s">
        <v>220</v>
      </c>
      <c r="F6" s="223" t="s">
        <v>221</v>
      </c>
      <c r="G6" s="223" t="s">
        <v>295</v>
      </c>
      <c r="H6" s="259" t="s">
        <v>222</v>
      </c>
      <c r="I6" s="259" t="s">
        <v>61</v>
      </c>
      <c r="J6" s="223" t="s">
        <v>223</v>
      </c>
    </row>
    <row r="7" spans="1:10" ht="66" customHeight="1">
      <c r="A7" s="149"/>
      <c r="B7" s="146"/>
      <c r="C7" s="147"/>
      <c r="D7" s="148"/>
      <c r="E7" s="223"/>
      <c r="F7" s="223"/>
      <c r="G7" s="223"/>
      <c r="H7" s="260"/>
      <c r="I7" s="260"/>
      <c r="J7" s="223"/>
    </row>
    <row r="8" spans="1:10" ht="15">
      <c r="A8" s="80"/>
      <c r="B8" s="81" t="s">
        <v>101</v>
      </c>
      <c r="C8" s="80"/>
      <c r="D8" s="80"/>
      <c r="E8" s="64">
        <f t="shared" ref="E8:F8" si="0">SUM(E9+E13+E36+E54+E108)</f>
        <v>43177.195</v>
      </c>
      <c r="F8" s="64">
        <f t="shared" si="0"/>
        <v>45890.991999999998</v>
      </c>
      <c r="G8" s="64">
        <f t="shared" ref="G8" si="1">SUM(G9+G13+G36+G54+G108)</f>
        <v>31868.865000000002</v>
      </c>
      <c r="H8" s="179">
        <f t="shared" ref="H8" si="2">SUM(H9+H13+H36+H54+H108)</f>
        <v>46014.764999999999</v>
      </c>
      <c r="I8" s="179">
        <f t="shared" ref="I8:J8" si="3">SUM(I9+I13+I36+I54+I108)</f>
        <v>-1263.3389999999999</v>
      </c>
      <c r="J8" s="179">
        <f t="shared" si="3"/>
        <v>44751.426000000007</v>
      </c>
    </row>
    <row r="9" spans="1:10" ht="15" customHeight="1">
      <c r="A9" s="81">
        <v>30</v>
      </c>
      <c r="B9" s="240" t="s">
        <v>0</v>
      </c>
      <c r="C9" s="240"/>
      <c r="D9" s="240"/>
      <c r="E9" s="64">
        <f t="shared" ref="E9:G9" si="4">SUM(E10:E12)</f>
        <v>20729.238000000001</v>
      </c>
      <c r="F9" s="64">
        <f t="shared" si="4"/>
        <v>22199.519</v>
      </c>
      <c r="G9" s="64">
        <f t="shared" si="4"/>
        <v>14879.192999999999</v>
      </c>
      <c r="H9" s="179">
        <f t="shared" ref="H9" si="5">SUM(H10:H12)</f>
        <v>22683.8</v>
      </c>
      <c r="I9" s="179">
        <f t="shared" ref="I9:J9" si="6">SUM(I10:I12)</f>
        <v>0</v>
      </c>
      <c r="J9" s="179">
        <f t="shared" si="6"/>
        <v>22683.8</v>
      </c>
    </row>
    <row r="10" spans="1:10" ht="15">
      <c r="A10" s="80">
        <v>3000</v>
      </c>
      <c r="B10" s="80" t="s">
        <v>1</v>
      </c>
      <c r="C10" s="80"/>
      <c r="D10" s="80"/>
      <c r="E10" s="66">
        <v>20530.178</v>
      </c>
      <c r="F10" s="66">
        <v>22000</v>
      </c>
      <c r="G10" s="66">
        <v>14756.823</v>
      </c>
      <c r="H10" s="84">
        <v>22500</v>
      </c>
      <c r="I10" s="84">
        <v>0</v>
      </c>
      <c r="J10" s="196">
        <f>SUM(H10:I10)</f>
        <v>22500</v>
      </c>
    </row>
    <row r="11" spans="1:10" ht="13.5" customHeight="1">
      <c r="A11" s="80">
        <v>3030</v>
      </c>
      <c r="B11" s="224" t="s">
        <v>2</v>
      </c>
      <c r="C11" s="224"/>
      <c r="D11" s="224"/>
      <c r="E11" s="66">
        <v>189.61099999999999</v>
      </c>
      <c r="F11" s="66">
        <v>190.51900000000001</v>
      </c>
      <c r="G11" s="66">
        <v>116.374</v>
      </c>
      <c r="H11" s="84">
        <v>174.8</v>
      </c>
      <c r="I11" s="84">
        <v>0</v>
      </c>
      <c r="J11" s="196">
        <f t="shared" ref="J11:J12" si="7">SUM(H11:I11)</f>
        <v>174.8</v>
      </c>
    </row>
    <row r="12" spans="1:10" ht="14.45" customHeight="1">
      <c r="A12" s="80">
        <v>3044</v>
      </c>
      <c r="B12" s="224" t="s">
        <v>3</v>
      </c>
      <c r="C12" s="224"/>
      <c r="D12" s="224"/>
      <c r="E12" s="66">
        <v>9.4489999999999998</v>
      </c>
      <c r="F12" s="66">
        <v>9</v>
      </c>
      <c r="G12" s="66">
        <v>5.9960000000000004</v>
      </c>
      <c r="H12" s="84">
        <v>9</v>
      </c>
      <c r="I12" s="84">
        <v>0</v>
      </c>
      <c r="J12" s="196">
        <f t="shared" si="7"/>
        <v>9</v>
      </c>
    </row>
    <row r="13" spans="1:10" ht="15">
      <c r="A13" s="81">
        <v>32</v>
      </c>
      <c r="B13" s="81" t="s">
        <v>4</v>
      </c>
      <c r="C13" s="80"/>
      <c r="D13" s="80"/>
      <c r="E13" s="64">
        <f t="shared" ref="E13:G13" si="8">SUM(E14+E19+E31)</f>
        <v>3689.4759999999992</v>
      </c>
      <c r="F13" s="64">
        <f t="shared" si="8"/>
        <v>4237.0440000000008</v>
      </c>
      <c r="G13" s="64">
        <f t="shared" si="8"/>
        <v>2533.5040000000004</v>
      </c>
      <c r="H13" s="179">
        <f t="shared" ref="H13" si="9">SUM(H14+H19+H31)</f>
        <v>4089.518</v>
      </c>
      <c r="I13" s="179">
        <f t="shared" ref="I13:J13" si="10">SUM(I14+I19+I31)</f>
        <v>50.664000000000001</v>
      </c>
      <c r="J13" s="179">
        <f t="shared" si="10"/>
        <v>4140.1820000000007</v>
      </c>
    </row>
    <row r="14" spans="1:10" ht="15">
      <c r="A14" s="83">
        <v>320</v>
      </c>
      <c r="B14" s="225" t="s">
        <v>5</v>
      </c>
      <c r="C14" s="225"/>
      <c r="D14" s="225"/>
      <c r="E14" s="66">
        <f>SUM(E15:E18)</f>
        <v>7.6039999999999992</v>
      </c>
      <c r="F14" s="66">
        <v>5.3</v>
      </c>
      <c r="G14" s="66">
        <f>SUM(G15:G18)</f>
        <v>3.79</v>
      </c>
      <c r="H14" s="84">
        <f>SUM(H16:H18)</f>
        <v>6</v>
      </c>
      <c r="I14" s="84">
        <v>0</v>
      </c>
      <c r="J14" s="205">
        <f>SUM(H14:I14)</f>
        <v>6</v>
      </c>
    </row>
    <row r="15" spans="1:10" ht="15">
      <c r="A15" s="83">
        <v>320030</v>
      </c>
      <c r="B15" s="83" t="s">
        <v>138</v>
      </c>
      <c r="C15" s="87"/>
      <c r="D15" s="87"/>
      <c r="E15" s="66">
        <v>0</v>
      </c>
      <c r="F15" s="66">
        <v>0</v>
      </c>
      <c r="G15" s="66">
        <v>0</v>
      </c>
      <c r="H15" s="84">
        <v>0</v>
      </c>
      <c r="I15" s="84">
        <v>0</v>
      </c>
      <c r="J15" s="205">
        <f t="shared" ref="J15:J18" si="11">SUM(H15:I15)</f>
        <v>0</v>
      </c>
    </row>
    <row r="16" spans="1:10" ht="15" customHeight="1">
      <c r="A16" s="83">
        <v>320180</v>
      </c>
      <c r="B16" s="83" t="s">
        <v>7</v>
      </c>
      <c r="C16" s="80"/>
      <c r="D16" s="80"/>
      <c r="E16" s="66">
        <v>5.4349999999999996</v>
      </c>
      <c r="F16" s="66">
        <v>3.5</v>
      </c>
      <c r="G16" s="66">
        <v>2.38</v>
      </c>
      <c r="H16" s="84">
        <v>4</v>
      </c>
      <c r="I16" s="84">
        <v>0</v>
      </c>
      <c r="J16" s="205">
        <f t="shared" si="11"/>
        <v>4</v>
      </c>
    </row>
    <row r="17" spans="1:10" ht="15">
      <c r="A17" s="83">
        <v>320320</v>
      </c>
      <c r="B17" s="83" t="s">
        <v>6</v>
      </c>
      <c r="C17" s="80"/>
      <c r="D17" s="80"/>
      <c r="E17" s="66">
        <v>0.87</v>
      </c>
      <c r="F17" s="66">
        <v>0.8</v>
      </c>
      <c r="G17" s="66">
        <v>0.41499999999999998</v>
      </c>
      <c r="H17" s="84">
        <v>1</v>
      </c>
      <c r="I17" s="84">
        <v>0</v>
      </c>
      <c r="J17" s="205">
        <f t="shared" si="11"/>
        <v>1</v>
      </c>
    </row>
    <row r="18" spans="1:10" ht="17.25" customHeight="1">
      <c r="A18" s="83">
        <v>320999</v>
      </c>
      <c r="B18" s="220" t="s">
        <v>139</v>
      </c>
      <c r="C18" s="221"/>
      <c r="D18" s="222"/>
      <c r="E18" s="66">
        <v>1.2989999999999999</v>
      </c>
      <c r="F18" s="66">
        <v>1</v>
      </c>
      <c r="G18" s="66">
        <v>0.995</v>
      </c>
      <c r="H18" s="84">
        <v>1</v>
      </c>
      <c r="I18" s="84">
        <v>0</v>
      </c>
      <c r="J18" s="205">
        <f t="shared" si="11"/>
        <v>1</v>
      </c>
    </row>
    <row r="19" spans="1:10" ht="15">
      <c r="A19" s="83">
        <v>322</v>
      </c>
      <c r="B19" s="83" t="s">
        <v>4</v>
      </c>
      <c r="C19" s="80"/>
      <c r="D19" s="80"/>
      <c r="E19" s="66">
        <f t="shared" ref="E19:G19" si="12">SUM(E20:E30)</f>
        <v>3535.7289999999994</v>
      </c>
      <c r="F19" s="66">
        <f t="shared" si="12"/>
        <v>4088.0730000000003</v>
      </c>
      <c r="G19" s="66">
        <f t="shared" si="12"/>
        <v>2436.0240000000003</v>
      </c>
      <c r="H19" s="84">
        <f t="shared" ref="H19" si="13">SUM(H20:H30)</f>
        <v>3944.2280000000001</v>
      </c>
      <c r="I19" s="84">
        <f t="shared" ref="I19:J19" si="14">SUM(I20:I30)</f>
        <v>50.664000000000001</v>
      </c>
      <c r="J19" s="84">
        <f t="shared" si="14"/>
        <v>3994.8920000000003</v>
      </c>
    </row>
    <row r="20" spans="1:10" ht="15">
      <c r="A20" s="83">
        <v>3220</v>
      </c>
      <c r="B20" s="83" t="s">
        <v>8</v>
      </c>
      <c r="C20" s="80"/>
      <c r="D20" s="80"/>
      <c r="E20" s="66">
        <v>1011.06</v>
      </c>
      <c r="F20" s="66">
        <v>1410.54</v>
      </c>
      <c r="G20" s="66">
        <v>656.2</v>
      </c>
      <c r="H20" s="84">
        <v>1271.3</v>
      </c>
      <c r="I20" s="84">
        <v>0</v>
      </c>
      <c r="J20" s="196">
        <f>SUM(H20:I20)</f>
        <v>1271.3</v>
      </c>
    </row>
    <row r="21" spans="1:10" ht="15">
      <c r="A21" s="83">
        <v>3220</v>
      </c>
      <c r="B21" s="83" t="s">
        <v>19</v>
      </c>
      <c r="C21" s="80"/>
      <c r="D21" s="80"/>
      <c r="E21" s="66">
        <v>1392.577</v>
      </c>
      <c r="F21" s="66">
        <v>1480.077</v>
      </c>
      <c r="G21" s="66">
        <v>1032.251</v>
      </c>
      <c r="H21" s="180">
        <v>1300</v>
      </c>
      <c r="I21" s="180">
        <v>0</v>
      </c>
      <c r="J21" s="196">
        <f t="shared" ref="J21:J30" si="15">SUM(H21:I21)</f>
        <v>1300</v>
      </c>
    </row>
    <row r="22" spans="1:10" ht="15">
      <c r="A22" s="83">
        <v>3220</v>
      </c>
      <c r="B22" s="83" t="s">
        <v>261</v>
      </c>
      <c r="C22" s="80"/>
      <c r="D22" s="80"/>
      <c r="E22" s="66">
        <v>48.686</v>
      </c>
      <c r="F22" s="66">
        <v>57</v>
      </c>
      <c r="G22" s="66">
        <v>27.27</v>
      </c>
      <c r="H22" s="180">
        <v>71</v>
      </c>
      <c r="I22" s="180">
        <v>0</v>
      </c>
      <c r="J22" s="196">
        <f t="shared" si="15"/>
        <v>71</v>
      </c>
    </row>
    <row r="23" spans="1:10" ht="30" customHeight="1">
      <c r="A23" s="83">
        <v>3220</v>
      </c>
      <c r="B23" s="227" t="s">
        <v>247</v>
      </c>
      <c r="C23" s="228"/>
      <c r="D23" s="229"/>
      <c r="E23" s="66">
        <v>0</v>
      </c>
      <c r="F23" s="66">
        <v>26.48</v>
      </c>
      <c r="G23" s="66">
        <v>7.5730000000000004</v>
      </c>
      <c r="H23" s="180">
        <v>37.1</v>
      </c>
      <c r="I23" s="180">
        <v>0</v>
      </c>
      <c r="J23" s="196">
        <f t="shared" si="15"/>
        <v>37.1</v>
      </c>
    </row>
    <row r="24" spans="1:10" ht="15">
      <c r="A24" s="83">
        <v>3221</v>
      </c>
      <c r="B24" s="83" t="s">
        <v>9</v>
      </c>
      <c r="C24" s="80"/>
      <c r="D24" s="80"/>
      <c r="E24" s="66">
        <v>76.206999999999994</v>
      </c>
      <c r="F24" s="66">
        <v>93.73</v>
      </c>
      <c r="G24" s="66">
        <v>35.256</v>
      </c>
      <c r="H24" s="84">
        <v>86.8</v>
      </c>
      <c r="I24" s="84">
        <v>0</v>
      </c>
      <c r="J24" s="196">
        <f t="shared" si="15"/>
        <v>86.8</v>
      </c>
    </row>
    <row r="25" spans="1:10" ht="15">
      <c r="A25" s="80">
        <v>3222</v>
      </c>
      <c r="B25" s="83" t="s">
        <v>20</v>
      </c>
      <c r="C25" s="80"/>
      <c r="D25" s="80"/>
      <c r="E25" s="66">
        <v>144.863</v>
      </c>
      <c r="F25" s="66">
        <v>145</v>
      </c>
      <c r="G25" s="66">
        <v>68.307000000000002</v>
      </c>
      <c r="H25" s="84">
        <v>146</v>
      </c>
      <c r="I25" s="84">
        <v>0</v>
      </c>
      <c r="J25" s="196">
        <f t="shared" si="15"/>
        <v>146</v>
      </c>
    </row>
    <row r="26" spans="1:10" ht="30.95" customHeight="1">
      <c r="A26" s="80">
        <v>3222</v>
      </c>
      <c r="B26" s="225" t="s">
        <v>133</v>
      </c>
      <c r="C26" s="225"/>
      <c r="D26" s="225"/>
      <c r="E26" s="66">
        <v>40.658999999999999</v>
      </c>
      <c r="F26" s="66">
        <v>0</v>
      </c>
      <c r="G26" s="66">
        <v>0</v>
      </c>
      <c r="H26" s="84">
        <v>0</v>
      </c>
      <c r="I26" s="84">
        <v>0</v>
      </c>
      <c r="J26" s="196">
        <f t="shared" si="15"/>
        <v>0</v>
      </c>
    </row>
    <row r="27" spans="1:10" ht="15">
      <c r="A27" s="80">
        <v>3224</v>
      </c>
      <c r="B27" s="83" t="s">
        <v>10</v>
      </c>
      <c r="C27" s="80"/>
      <c r="D27" s="80"/>
      <c r="E27" s="66">
        <v>625.52</v>
      </c>
      <c r="F27" s="66">
        <v>669.9</v>
      </c>
      <c r="G27" s="66">
        <v>469.24700000000001</v>
      </c>
      <c r="H27" s="84">
        <v>677.02800000000002</v>
      </c>
      <c r="I27" s="84">
        <v>0</v>
      </c>
      <c r="J27" s="196">
        <f t="shared" si="15"/>
        <v>677.02800000000002</v>
      </c>
    </row>
    <row r="28" spans="1:10" ht="15">
      <c r="A28" s="80">
        <v>3224</v>
      </c>
      <c r="B28" s="83" t="s">
        <v>58</v>
      </c>
      <c r="C28" s="80"/>
      <c r="D28" s="80"/>
      <c r="E28" s="66">
        <v>145.035</v>
      </c>
      <c r="F28" s="66">
        <v>153.81399999999999</v>
      </c>
      <c r="G28" s="66">
        <v>104.958</v>
      </c>
      <c r="H28" s="84">
        <v>155</v>
      </c>
      <c r="I28" s="84">
        <v>0</v>
      </c>
      <c r="J28" s="196">
        <f t="shared" si="15"/>
        <v>155</v>
      </c>
    </row>
    <row r="29" spans="1:10" ht="29.45" customHeight="1">
      <c r="A29" s="80">
        <v>3224</v>
      </c>
      <c r="B29" s="216" t="s">
        <v>252</v>
      </c>
      <c r="C29" s="216"/>
      <c r="D29" s="216"/>
      <c r="E29" s="66">
        <v>0</v>
      </c>
      <c r="F29" s="66">
        <v>0</v>
      </c>
      <c r="G29" s="66">
        <v>0</v>
      </c>
      <c r="H29" s="84">
        <v>200</v>
      </c>
      <c r="I29" s="84">
        <v>0</v>
      </c>
      <c r="J29" s="196">
        <f t="shared" si="15"/>
        <v>200</v>
      </c>
    </row>
    <row r="30" spans="1:10" ht="15">
      <c r="A30" s="80">
        <v>3224</v>
      </c>
      <c r="B30" s="83" t="s">
        <v>75</v>
      </c>
      <c r="C30" s="80"/>
      <c r="D30" s="80"/>
      <c r="E30" s="66">
        <v>51.122</v>
      </c>
      <c r="F30" s="66">
        <v>51.531999999999996</v>
      </c>
      <c r="G30" s="66">
        <v>34.962000000000003</v>
      </c>
      <c r="H30" s="84">
        <v>0</v>
      </c>
      <c r="I30" s="84">
        <v>50.664000000000001</v>
      </c>
      <c r="J30" s="196">
        <f t="shared" si="15"/>
        <v>50.664000000000001</v>
      </c>
    </row>
    <row r="31" spans="1:10" ht="15">
      <c r="A31" s="83">
        <v>323</v>
      </c>
      <c r="B31" s="83" t="s">
        <v>11</v>
      </c>
      <c r="C31" s="80"/>
      <c r="D31" s="80"/>
      <c r="E31" s="66">
        <f t="shared" ref="E31:G31" si="16">E32+E33+E34+E35</f>
        <v>146.143</v>
      </c>
      <c r="F31" s="66">
        <f t="shared" si="16"/>
        <v>143.67099999999999</v>
      </c>
      <c r="G31" s="66">
        <f t="shared" si="16"/>
        <v>93.690000000000012</v>
      </c>
      <c r="H31" s="84">
        <f t="shared" ref="H31" si="17">H32+H33+H34+H35</f>
        <v>139.29000000000002</v>
      </c>
      <c r="I31" s="84">
        <f t="shared" ref="I31:J31" si="18">I32+I33+I34+I35</f>
        <v>0</v>
      </c>
      <c r="J31" s="84">
        <f t="shared" si="18"/>
        <v>139.29000000000002</v>
      </c>
    </row>
    <row r="32" spans="1:10" ht="15">
      <c r="A32" s="83">
        <v>3233</v>
      </c>
      <c r="B32" s="83" t="s">
        <v>55</v>
      </c>
      <c r="C32" s="80"/>
      <c r="D32" s="80"/>
      <c r="E32" s="66">
        <v>76.555999999999997</v>
      </c>
      <c r="F32" s="66">
        <v>64.879000000000005</v>
      </c>
      <c r="G32" s="66">
        <v>42.780999999999999</v>
      </c>
      <c r="H32" s="84">
        <v>69.290000000000006</v>
      </c>
      <c r="I32" s="84">
        <v>0</v>
      </c>
      <c r="J32" s="196">
        <f>SUM(H32:I32)</f>
        <v>69.290000000000006</v>
      </c>
    </row>
    <row r="33" spans="1:10" ht="15">
      <c r="A33" s="83">
        <v>3233</v>
      </c>
      <c r="B33" s="83" t="s">
        <v>56</v>
      </c>
      <c r="C33" s="80"/>
      <c r="D33" s="80"/>
      <c r="E33" s="66">
        <v>68.367000000000004</v>
      </c>
      <c r="F33" s="66">
        <v>74.400000000000006</v>
      </c>
      <c r="G33" s="66">
        <v>46.201999999999998</v>
      </c>
      <c r="H33" s="84">
        <v>70</v>
      </c>
      <c r="I33" s="84">
        <v>0</v>
      </c>
      <c r="J33" s="196">
        <f t="shared" ref="J33:J35" si="19">SUM(H33:I33)</f>
        <v>70</v>
      </c>
    </row>
    <row r="34" spans="1:10" ht="15">
      <c r="A34" s="83">
        <v>3237</v>
      </c>
      <c r="B34" s="83" t="s">
        <v>162</v>
      </c>
      <c r="C34" s="80"/>
      <c r="D34" s="80"/>
      <c r="E34" s="66">
        <v>1.0349999999999999</v>
      </c>
      <c r="F34" s="66">
        <v>0.5</v>
      </c>
      <c r="G34" s="66">
        <v>0.46200000000000002</v>
      </c>
      <c r="H34" s="84">
        <v>0</v>
      </c>
      <c r="I34" s="84">
        <v>0</v>
      </c>
      <c r="J34" s="196">
        <f t="shared" si="19"/>
        <v>0</v>
      </c>
    </row>
    <row r="35" spans="1:10" ht="15">
      <c r="A35" s="83">
        <v>3238</v>
      </c>
      <c r="B35" s="83" t="s">
        <v>117</v>
      </c>
      <c r="C35" s="80"/>
      <c r="D35" s="80"/>
      <c r="E35" s="66">
        <v>0.185</v>
      </c>
      <c r="F35" s="66">
        <v>3.8919999999999999</v>
      </c>
      <c r="G35" s="66">
        <v>4.2450000000000001</v>
      </c>
      <c r="H35" s="84">
        <v>0</v>
      </c>
      <c r="I35" s="84">
        <v>0</v>
      </c>
      <c r="J35" s="196">
        <f t="shared" si="19"/>
        <v>0</v>
      </c>
    </row>
    <row r="36" spans="1:10" ht="14.25">
      <c r="A36" s="81">
        <v>352</v>
      </c>
      <c r="B36" s="81" t="s">
        <v>68</v>
      </c>
      <c r="C36" s="81"/>
      <c r="D36" s="81"/>
      <c r="E36" s="64">
        <f t="shared" ref="E36:G36" si="20">SUM(E37+E53)</f>
        <v>17519.132000000001</v>
      </c>
      <c r="F36" s="64">
        <f t="shared" si="20"/>
        <v>17964.970999999998</v>
      </c>
      <c r="G36" s="64">
        <f t="shared" si="20"/>
        <v>13474.034</v>
      </c>
      <c r="H36" s="179">
        <f t="shared" ref="H36" si="21">SUM(H37+H53)</f>
        <v>17973.03</v>
      </c>
      <c r="I36" s="179">
        <f t="shared" ref="I36:J36" si="22">SUM(I37+I53)</f>
        <v>-1487.5709999999999</v>
      </c>
      <c r="J36" s="179">
        <f t="shared" si="22"/>
        <v>16485.459000000003</v>
      </c>
    </row>
    <row r="37" spans="1:10" ht="16.5" customHeight="1">
      <c r="A37" s="80">
        <v>352</v>
      </c>
      <c r="B37" s="225" t="s">
        <v>84</v>
      </c>
      <c r="C37" s="225"/>
      <c r="D37" s="225"/>
      <c r="E37" s="66">
        <f t="shared" ref="E37:G37" si="23">SUM(E38+E39)</f>
        <v>17519.132000000001</v>
      </c>
      <c r="F37" s="66">
        <f t="shared" si="23"/>
        <v>17964.970999999998</v>
      </c>
      <c r="G37" s="66">
        <f t="shared" si="23"/>
        <v>13474.034</v>
      </c>
      <c r="H37" s="84">
        <f t="shared" ref="H37" si="24">SUM(H38+H39)</f>
        <v>17973.03</v>
      </c>
      <c r="I37" s="84">
        <f t="shared" ref="I37:J37" si="25">SUM(I38+I39)</f>
        <v>-1487.5709999999999</v>
      </c>
      <c r="J37" s="84">
        <f t="shared" si="25"/>
        <v>16485.459000000003</v>
      </c>
    </row>
    <row r="38" spans="1:10" ht="14.25" customHeight="1">
      <c r="A38" s="80">
        <v>352000</v>
      </c>
      <c r="B38" s="225" t="s">
        <v>12</v>
      </c>
      <c r="C38" s="225"/>
      <c r="D38" s="225"/>
      <c r="E38" s="66">
        <v>6164.7860000000001</v>
      </c>
      <c r="F38" s="66">
        <v>6765.3140000000003</v>
      </c>
      <c r="G38" s="66">
        <v>5006.3329999999996</v>
      </c>
      <c r="H38" s="180">
        <v>6773.3729999999996</v>
      </c>
      <c r="I38" s="180">
        <v>-566.875</v>
      </c>
      <c r="J38" s="180">
        <f>SUM(H38:I38)</f>
        <v>6206.4979999999996</v>
      </c>
    </row>
    <row r="39" spans="1:10" ht="16.5" customHeight="1">
      <c r="A39" s="80">
        <v>352001</v>
      </c>
      <c r="B39" s="225" t="s">
        <v>88</v>
      </c>
      <c r="C39" s="225"/>
      <c r="D39" s="225"/>
      <c r="E39" s="66">
        <f t="shared" ref="E39:F39" si="26">SUM(E40:E52)</f>
        <v>11354.346000000001</v>
      </c>
      <c r="F39" s="66">
        <f t="shared" si="26"/>
        <v>11199.656999999999</v>
      </c>
      <c r="G39" s="66">
        <f t="shared" ref="G39" si="27">SUM(G40:G52)</f>
        <v>8467.7009999999991</v>
      </c>
      <c r="H39" s="84">
        <f t="shared" ref="H39" si="28">SUM(H40:H52)</f>
        <v>11199.656999999999</v>
      </c>
      <c r="I39" s="84">
        <f t="shared" ref="I39:J39" si="29">SUM(I40:I52)</f>
        <v>-920.69600000000003</v>
      </c>
      <c r="J39" s="84">
        <f t="shared" si="29"/>
        <v>10278.961000000001</v>
      </c>
    </row>
    <row r="40" spans="1:10" ht="15" customHeight="1">
      <c r="A40" s="80"/>
      <c r="B40" s="226" t="s">
        <v>105</v>
      </c>
      <c r="C40" s="226"/>
      <c r="D40" s="226"/>
      <c r="E40" s="66">
        <v>5904.6009999999997</v>
      </c>
      <c r="F40" s="66">
        <v>6256.7809999999999</v>
      </c>
      <c r="G40" s="66">
        <v>4630.018</v>
      </c>
      <c r="H40" s="84">
        <v>6256.7809999999999</v>
      </c>
      <c r="I40" s="84">
        <v>-651.78899999999999</v>
      </c>
      <c r="J40" s="196">
        <f>SUM(H40:I40)</f>
        <v>5604.9920000000002</v>
      </c>
    </row>
    <row r="41" spans="1:10" ht="15">
      <c r="A41" s="80"/>
      <c r="B41" s="89" t="s">
        <v>160</v>
      </c>
      <c r="C41" s="89"/>
      <c r="D41" s="89"/>
      <c r="E41" s="66">
        <v>562.1</v>
      </c>
      <c r="F41" s="66">
        <v>548.97500000000002</v>
      </c>
      <c r="G41" s="66">
        <v>406.24200000000002</v>
      </c>
      <c r="H41" s="84">
        <v>548.97500000000002</v>
      </c>
      <c r="I41" s="84">
        <v>-82.6</v>
      </c>
      <c r="J41" s="196">
        <f t="shared" ref="J41:J53" si="30">SUM(H41:I41)</f>
        <v>466.375</v>
      </c>
    </row>
    <row r="42" spans="1:10" ht="15">
      <c r="A42" s="80"/>
      <c r="B42" s="89" t="s">
        <v>161</v>
      </c>
      <c r="C42" s="89"/>
      <c r="D42" s="89"/>
      <c r="E42" s="66">
        <v>233.892</v>
      </c>
      <c r="F42" s="66">
        <v>259.56799999999998</v>
      </c>
      <c r="G42" s="66">
        <v>192.07900000000001</v>
      </c>
      <c r="H42" s="84">
        <v>259.56799999999998</v>
      </c>
      <c r="I42" s="84">
        <v>61.033000000000001</v>
      </c>
      <c r="J42" s="196">
        <f t="shared" si="30"/>
        <v>320.601</v>
      </c>
    </row>
    <row r="43" spans="1:10" ht="15">
      <c r="A43" s="80"/>
      <c r="B43" s="89" t="s">
        <v>129</v>
      </c>
      <c r="C43" s="89"/>
      <c r="D43" s="89"/>
      <c r="E43" s="66">
        <v>918.755</v>
      </c>
      <c r="F43" s="66">
        <v>952.45899999999995</v>
      </c>
      <c r="G43" s="66">
        <v>761.96799999999996</v>
      </c>
      <c r="H43" s="84">
        <v>952.45899999999995</v>
      </c>
      <c r="I43" s="84">
        <v>-8.7029999999999994</v>
      </c>
      <c r="J43" s="196">
        <f t="shared" si="30"/>
        <v>943.75599999999997</v>
      </c>
    </row>
    <row r="44" spans="1:10" ht="15">
      <c r="A44" s="80"/>
      <c r="B44" s="89" t="s">
        <v>130</v>
      </c>
      <c r="C44" s="89"/>
      <c r="D44" s="89"/>
      <c r="E44" s="66">
        <v>341.99400000000003</v>
      </c>
      <c r="F44" s="66">
        <v>346.459</v>
      </c>
      <c r="G44" s="66">
        <v>277.16800000000001</v>
      </c>
      <c r="H44" s="84">
        <v>346.459</v>
      </c>
      <c r="I44" s="84">
        <v>-18.178999999999998</v>
      </c>
      <c r="J44" s="196">
        <f t="shared" si="30"/>
        <v>328.28000000000003</v>
      </c>
    </row>
    <row r="45" spans="1:10" ht="15">
      <c r="A45" s="80"/>
      <c r="B45" s="89" t="s">
        <v>13</v>
      </c>
      <c r="C45" s="89"/>
      <c r="D45" s="89"/>
      <c r="E45" s="66">
        <v>1321.1790000000001</v>
      </c>
      <c r="F45" s="66">
        <v>911.88499999999999</v>
      </c>
      <c r="G45" s="66">
        <v>729.50800000000004</v>
      </c>
      <c r="H45" s="84">
        <v>911.88499999999999</v>
      </c>
      <c r="I45" s="84">
        <v>-190.08</v>
      </c>
      <c r="J45" s="196">
        <f t="shared" si="30"/>
        <v>721.80499999999995</v>
      </c>
    </row>
    <row r="46" spans="1:10" ht="15">
      <c r="A46" s="80"/>
      <c r="B46" s="89" t="s">
        <v>102</v>
      </c>
      <c r="C46" s="89"/>
      <c r="D46" s="89"/>
      <c r="E46" s="66">
        <v>92.585999999999999</v>
      </c>
      <c r="F46" s="66">
        <v>0</v>
      </c>
      <c r="G46" s="66">
        <v>0</v>
      </c>
      <c r="H46" s="84">
        <v>0</v>
      </c>
      <c r="I46" s="84">
        <v>0</v>
      </c>
      <c r="J46" s="196">
        <f t="shared" si="30"/>
        <v>0</v>
      </c>
    </row>
    <row r="47" spans="1:10" ht="15">
      <c r="A47" s="80"/>
      <c r="B47" s="89" t="s">
        <v>131</v>
      </c>
      <c r="C47" s="89"/>
      <c r="D47" s="89"/>
      <c r="E47" s="66">
        <v>79.673000000000002</v>
      </c>
      <c r="F47" s="66">
        <v>56.853000000000002</v>
      </c>
      <c r="G47" s="66">
        <v>56.853000000000002</v>
      </c>
      <c r="H47" s="84">
        <v>56.853000000000002</v>
      </c>
      <c r="I47" s="84">
        <v>24.015999999999998</v>
      </c>
      <c r="J47" s="196">
        <f t="shared" si="30"/>
        <v>80.869</v>
      </c>
    </row>
    <row r="48" spans="1:10" ht="15">
      <c r="A48" s="80"/>
      <c r="B48" s="89" t="s">
        <v>103</v>
      </c>
      <c r="C48" s="89"/>
      <c r="D48" s="89"/>
      <c r="E48" s="66">
        <v>21.385999999999999</v>
      </c>
      <c r="F48" s="66">
        <v>0</v>
      </c>
      <c r="G48" s="66">
        <v>0</v>
      </c>
      <c r="H48" s="84">
        <v>0</v>
      </c>
      <c r="I48" s="84">
        <v>0</v>
      </c>
      <c r="J48" s="196">
        <f t="shared" si="30"/>
        <v>0</v>
      </c>
    </row>
    <row r="49" spans="1:10" ht="18.75" customHeight="1">
      <c r="A49" s="80"/>
      <c r="B49" s="253" t="s">
        <v>136</v>
      </c>
      <c r="C49" s="254"/>
      <c r="D49" s="255"/>
      <c r="E49" s="66">
        <v>116.133</v>
      </c>
      <c r="F49" s="66">
        <v>125.05500000000001</v>
      </c>
      <c r="G49" s="66">
        <v>125.05500000000001</v>
      </c>
      <c r="H49" s="84">
        <v>125.05500000000001</v>
      </c>
      <c r="I49" s="84">
        <v>-16.143999999999998</v>
      </c>
      <c r="J49" s="196">
        <f t="shared" si="30"/>
        <v>108.911</v>
      </c>
    </row>
    <row r="50" spans="1:10" ht="15">
      <c r="A50" s="80"/>
      <c r="B50" s="89" t="s">
        <v>140</v>
      </c>
      <c r="C50" s="89"/>
      <c r="D50" s="89"/>
      <c r="E50" s="66">
        <v>1220.931</v>
      </c>
      <c r="F50" s="66">
        <v>1201.105</v>
      </c>
      <c r="G50" s="66">
        <v>856.38800000000003</v>
      </c>
      <c r="H50" s="84">
        <v>1201.105</v>
      </c>
      <c r="I50" s="84">
        <v>-37.085000000000001</v>
      </c>
      <c r="J50" s="196">
        <f t="shared" si="30"/>
        <v>1164.02</v>
      </c>
    </row>
    <row r="51" spans="1:10" ht="15">
      <c r="A51" s="80"/>
      <c r="B51" s="89" t="s">
        <v>166</v>
      </c>
      <c r="C51" s="89"/>
      <c r="D51" s="89"/>
      <c r="E51" s="66">
        <v>0.25900000000000001</v>
      </c>
      <c r="F51" s="66">
        <v>4.2999999999999997E-2</v>
      </c>
      <c r="G51" s="66">
        <v>4.2999999999999997E-2</v>
      </c>
      <c r="H51" s="84">
        <v>4.2999999999999997E-2</v>
      </c>
      <c r="I51" s="84">
        <v>3.0000000000000001E-3</v>
      </c>
      <c r="J51" s="196">
        <f t="shared" si="30"/>
        <v>4.5999999999999999E-2</v>
      </c>
    </row>
    <row r="52" spans="1:10" ht="15">
      <c r="A52" s="80"/>
      <c r="B52" s="89" t="s">
        <v>104</v>
      </c>
      <c r="C52" s="89"/>
      <c r="D52" s="89"/>
      <c r="E52" s="66">
        <v>540.85699999999997</v>
      </c>
      <c r="F52" s="66">
        <v>540.47400000000005</v>
      </c>
      <c r="G52" s="66">
        <v>432.37900000000002</v>
      </c>
      <c r="H52" s="84">
        <v>540.47400000000005</v>
      </c>
      <c r="I52" s="84">
        <v>-1.1679999999999999</v>
      </c>
      <c r="J52" s="196">
        <f t="shared" si="30"/>
        <v>539.30600000000004</v>
      </c>
    </row>
    <row r="53" spans="1:10" ht="15">
      <c r="A53" s="80">
        <v>352100</v>
      </c>
      <c r="B53" s="80" t="s">
        <v>70</v>
      </c>
      <c r="C53" s="80"/>
      <c r="D53" s="80"/>
      <c r="E53" s="66">
        <v>0</v>
      </c>
      <c r="F53" s="66">
        <v>0</v>
      </c>
      <c r="G53" s="66">
        <v>0</v>
      </c>
      <c r="H53" s="84">
        <v>0</v>
      </c>
      <c r="I53" s="84">
        <v>0</v>
      </c>
      <c r="J53" s="196">
        <f t="shared" si="30"/>
        <v>0</v>
      </c>
    </row>
    <row r="54" spans="1:10" ht="14.45" customHeight="1">
      <c r="A54" s="81">
        <v>3500</v>
      </c>
      <c r="B54" s="81" t="s">
        <v>69</v>
      </c>
      <c r="C54" s="81"/>
      <c r="D54" s="81"/>
      <c r="E54" s="64">
        <f t="shared" ref="E54:G54" si="31">E55+E56+E57+E58+E59+E60+E104+E105+E106+E107</f>
        <v>1116.8250000000003</v>
      </c>
      <c r="F54" s="64">
        <f t="shared" si="31"/>
        <v>1451.0960000000002</v>
      </c>
      <c r="G54" s="64">
        <f t="shared" si="31"/>
        <v>957.91800000000001</v>
      </c>
      <c r="H54" s="64">
        <f t="shared" ref="H54" si="32">H55+H56+H57+H58+H59+H60+H104+H105+H106+H107</f>
        <v>863.81700000000001</v>
      </c>
      <c r="I54" s="64">
        <f t="shared" ref="I54:J54" si="33">I55+I56+I57+I58+I59+I60+I104+I105+I106+I107</f>
        <v>173.56800000000001</v>
      </c>
      <c r="J54" s="64">
        <f t="shared" si="33"/>
        <v>1037.385</v>
      </c>
    </row>
    <row r="55" spans="1:10" ht="14.1" hidden="1" customHeight="1">
      <c r="A55" s="90"/>
      <c r="B55" s="80"/>
      <c r="C55" s="91"/>
      <c r="D55" s="91"/>
      <c r="E55" s="66">
        <v>0</v>
      </c>
      <c r="F55" s="66">
        <v>0</v>
      </c>
      <c r="G55" s="66">
        <v>0</v>
      </c>
      <c r="H55" s="84">
        <v>0</v>
      </c>
      <c r="I55" s="84">
        <v>0</v>
      </c>
      <c r="J55" s="195"/>
    </row>
    <row r="56" spans="1:10" ht="27.95" customHeight="1">
      <c r="A56" s="90">
        <v>3500</v>
      </c>
      <c r="B56" s="224" t="s">
        <v>135</v>
      </c>
      <c r="C56" s="224"/>
      <c r="D56" s="224"/>
      <c r="E56" s="66">
        <v>18.327999999999999</v>
      </c>
      <c r="F56" s="66">
        <v>50.283000000000001</v>
      </c>
      <c r="G56" s="66">
        <v>3.6190000000000002</v>
      </c>
      <c r="H56" s="84">
        <v>124.08799999999999</v>
      </c>
      <c r="I56" s="84">
        <v>0</v>
      </c>
      <c r="J56" s="196">
        <f>SUM(H56:I56)</f>
        <v>124.08799999999999</v>
      </c>
    </row>
    <row r="57" spans="1:10" ht="30.6" customHeight="1">
      <c r="A57" s="90"/>
      <c r="B57" s="220" t="s">
        <v>229</v>
      </c>
      <c r="C57" s="221"/>
      <c r="D57" s="222"/>
      <c r="E57" s="66">
        <v>1.1140000000000001</v>
      </c>
      <c r="F57" s="66">
        <v>1</v>
      </c>
      <c r="G57" s="66">
        <v>0.3</v>
      </c>
      <c r="H57" s="84">
        <v>0</v>
      </c>
      <c r="I57" s="84">
        <v>0</v>
      </c>
      <c r="J57" s="196">
        <f t="shared" ref="J57:J59" si="34">SUM(H57:I57)</f>
        <v>0</v>
      </c>
    </row>
    <row r="58" spans="1:10" ht="30.95" customHeight="1">
      <c r="A58" s="90"/>
      <c r="B58" s="256" t="s">
        <v>201</v>
      </c>
      <c r="C58" s="256"/>
      <c r="D58" s="256"/>
      <c r="E58" s="84">
        <v>0</v>
      </c>
      <c r="F58" s="84">
        <v>0</v>
      </c>
      <c r="G58" s="84">
        <v>0</v>
      </c>
      <c r="H58" s="84">
        <v>104.163</v>
      </c>
      <c r="I58" s="84">
        <v>0</v>
      </c>
      <c r="J58" s="196">
        <f t="shared" si="34"/>
        <v>104.163</v>
      </c>
    </row>
    <row r="59" spans="1:10" ht="45" customHeight="1">
      <c r="A59" s="90"/>
      <c r="B59" s="256" t="s">
        <v>198</v>
      </c>
      <c r="C59" s="256"/>
      <c r="D59" s="256"/>
      <c r="E59" s="84">
        <v>0</v>
      </c>
      <c r="F59" s="84">
        <v>0</v>
      </c>
      <c r="G59" s="84">
        <v>0</v>
      </c>
      <c r="H59" s="84">
        <v>52.988</v>
      </c>
      <c r="I59" s="84">
        <v>0</v>
      </c>
      <c r="J59" s="196">
        <f t="shared" si="34"/>
        <v>52.988</v>
      </c>
    </row>
    <row r="60" spans="1:10" ht="15">
      <c r="A60" s="90">
        <v>3500</v>
      </c>
      <c r="B60" s="92" t="s">
        <v>14</v>
      </c>
      <c r="C60" s="93"/>
      <c r="D60" s="93"/>
      <c r="E60" s="181">
        <f t="shared" ref="E60:J60" si="35">SUM(E61+E99+E100+E101+E102+E103)</f>
        <v>1020.8710000000001</v>
      </c>
      <c r="F60" s="181">
        <f t="shared" si="35"/>
        <v>1345.2310000000002</v>
      </c>
      <c r="G60" s="181">
        <f>SUM(G61+G99+G100+G101+G102+G103)</f>
        <v>921.07300000000009</v>
      </c>
      <c r="H60" s="192">
        <f t="shared" si="35"/>
        <v>582.57799999999997</v>
      </c>
      <c r="I60" s="192">
        <f t="shared" si="35"/>
        <v>173.56800000000001</v>
      </c>
      <c r="J60" s="192">
        <f t="shared" si="35"/>
        <v>756.14599999999996</v>
      </c>
    </row>
    <row r="61" spans="1:10" ht="15" customHeight="1">
      <c r="A61" s="86">
        <v>3500</v>
      </c>
      <c r="B61" s="94" t="s">
        <v>17</v>
      </c>
      <c r="C61" s="91"/>
      <c r="D61" s="80"/>
      <c r="E61" s="66">
        <f>SUM(E63:E98)</f>
        <v>839.46500000000003</v>
      </c>
      <c r="F61" s="84">
        <f t="shared" ref="F61:J61" si="36">SUM(F62:F98)</f>
        <v>1304.0700000000002</v>
      </c>
      <c r="G61" s="84">
        <f>SUM(G62:G98)</f>
        <v>901.65300000000002</v>
      </c>
      <c r="H61" s="84">
        <f t="shared" si="36"/>
        <v>571.57799999999997</v>
      </c>
      <c r="I61" s="84">
        <f t="shared" si="36"/>
        <v>173.56800000000001</v>
      </c>
      <c r="J61" s="84">
        <f t="shared" si="36"/>
        <v>745.14599999999996</v>
      </c>
    </row>
    <row r="62" spans="1:10" ht="15" customHeight="1">
      <c r="A62" s="86"/>
      <c r="B62" s="94" t="s">
        <v>236</v>
      </c>
      <c r="C62" s="91"/>
      <c r="D62" s="80"/>
      <c r="E62" s="66">
        <v>0</v>
      </c>
      <c r="F62" s="66">
        <v>53.037999999999997</v>
      </c>
      <c r="G62" s="66">
        <v>53.037999999999997</v>
      </c>
      <c r="H62" s="84">
        <v>0</v>
      </c>
      <c r="I62" s="84">
        <v>0</v>
      </c>
      <c r="J62" s="196">
        <f>SUM(H62:I62)</f>
        <v>0</v>
      </c>
    </row>
    <row r="63" spans="1:10" ht="13.5" customHeight="1">
      <c r="A63" s="86"/>
      <c r="B63" s="91" t="s">
        <v>76</v>
      </c>
      <c r="C63" s="80"/>
      <c r="D63" s="80"/>
      <c r="E63" s="66">
        <v>5.468</v>
      </c>
      <c r="F63" s="66">
        <v>5.3959999999999999</v>
      </c>
      <c r="G63" s="66">
        <v>0</v>
      </c>
      <c r="H63" s="84">
        <v>0</v>
      </c>
      <c r="I63" s="84">
        <v>0</v>
      </c>
      <c r="J63" s="196">
        <f>SUM(H63:I63)</f>
        <v>0</v>
      </c>
    </row>
    <row r="64" spans="1:10" ht="13.5" customHeight="1">
      <c r="A64" s="86"/>
      <c r="B64" s="216" t="s">
        <v>230</v>
      </c>
      <c r="C64" s="216"/>
      <c r="D64" s="216"/>
      <c r="E64" s="231">
        <v>10.039999999999999</v>
      </c>
      <c r="F64" s="231">
        <v>0</v>
      </c>
      <c r="G64" s="231">
        <v>0</v>
      </c>
      <c r="H64" s="257">
        <v>0</v>
      </c>
      <c r="I64" s="257">
        <v>0</v>
      </c>
      <c r="J64" s="257">
        <f>SUM(H64:I64)</f>
        <v>0</v>
      </c>
    </row>
    <row r="65" spans="1:10" ht="13.5" customHeight="1">
      <c r="A65" s="86"/>
      <c r="B65" s="216"/>
      <c r="C65" s="216"/>
      <c r="D65" s="216"/>
      <c r="E65" s="231"/>
      <c r="F65" s="231"/>
      <c r="G65" s="231"/>
      <c r="H65" s="257"/>
      <c r="I65" s="257"/>
      <c r="J65" s="257"/>
    </row>
    <row r="66" spans="1:10" ht="13.5" customHeight="1">
      <c r="A66" s="235"/>
      <c r="B66" s="247" t="s">
        <v>100</v>
      </c>
      <c r="C66" s="248"/>
      <c r="D66" s="249"/>
      <c r="E66" s="182"/>
      <c r="F66" s="182"/>
      <c r="G66" s="182"/>
      <c r="H66" s="183"/>
      <c r="I66" s="183"/>
      <c r="J66" s="183"/>
    </row>
    <row r="67" spans="1:10" ht="13.5" customHeight="1">
      <c r="A67" s="235"/>
      <c r="B67" s="250"/>
      <c r="C67" s="251"/>
      <c r="D67" s="252"/>
      <c r="E67" s="167">
        <v>185.40199999999999</v>
      </c>
      <c r="F67" s="167">
        <v>145.53</v>
      </c>
      <c r="G67" s="167">
        <v>145.53</v>
      </c>
      <c r="H67" s="184">
        <v>0</v>
      </c>
      <c r="I67" s="184">
        <v>193.93700000000001</v>
      </c>
      <c r="J67" s="196">
        <f>SUM(H67:I67)</f>
        <v>193.93700000000001</v>
      </c>
    </row>
    <row r="68" spans="1:10" ht="31.5" customHeight="1">
      <c r="A68" s="86"/>
      <c r="B68" s="232" t="s">
        <v>186</v>
      </c>
      <c r="C68" s="233"/>
      <c r="D68" s="234"/>
      <c r="E68" s="66">
        <v>10.975</v>
      </c>
      <c r="F68" s="66">
        <v>10.699</v>
      </c>
      <c r="G68" s="66">
        <v>10.699</v>
      </c>
      <c r="H68" s="84">
        <v>0</v>
      </c>
      <c r="I68" s="84">
        <v>0</v>
      </c>
      <c r="J68" s="196">
        <f>SUM(H68:I68)</f>
        <v>0</v>
      </c>
    </row>
    <row r="69" spans="1:10" ht="13.5" customHeight="1">
      <c r="A69" s="235"/>
      <c r="B69" s="216" t="s">
        <v>204</v>
      </c>
      <c r="C69" s="216"/>
      <c r="D69" s="216"/>
      <c r="E69" s="230">
        <v>-0.09</v>
      </c>
      <c r="F69" s="230">
        <v>0</v>
      </c>
      <c r="G69" s="230">
        <v>0</v>
      </c>
      <c r="H69" s="258">
        <v>0</v>
      </c>
      <c r="I69" s="258">
        <v>0</v>
      </c>
      <c r="J69" s="258">
        <f>SUM(H69:I69)</f>
        <v>0</v>
      </c>
    </row>
    <row r="70" spans="1:10" ht="14.25" customHeight="1">
      <c r="A70" s="235"/>
      <c r="B70" s="216"/>
      <c r="C70" s="216"/>
      <c r="D70" s="216"/>
      <c r="E70" s="230"/>
      <c r="F70" s="230"/>
      <c r="G70" s="230"/>
      <c r="H70" s="258"/>
      <c r="I70" s="258"/>
      <c r="J70" s="258"/>
    </row>
    <row r="71" spans="1:10" ht="13.5" customHeight="1">
      <c r="A71" s="235"/>
      <c r="B71" s="216" t="s">
        <v>232</v>
      </c>
      <c r="C71" s="216"/>
      <c r="D71" s="216"/>
      <c r="E71" s="230">
        <v>0</v>
      </c>
      <c r="F71" s="230">
        <v>23.815999999999999</v>
      </c>
      <c r="G71" s="230">
        <v>11.907999999999999</v>
      </c>
      <c r="H71" s="258">
        <v>23.815000000000001</v>
      </c>
      <c r="I71" s="258">
        <v>0</v>
      </c>
      <c r="J71" s="258">
        <f>SUM(H71:I71)</f>
        <v>23.815000000000001</v>
      </c>
    </row>
    <row r="72" spans="1:10" ht="15" customHeight="1">
      <c r="A72" s="235"/>
      <c r="B72" s="216"/>
      <c r="C72" s="216"/>
      <c r="D72" s="216"/>
      <c r="E72" s="230"/>
      <c r="F72" s="230"/>
      <c r="G72" s="230"/>
      <c r="H72" s="258"/>
      <c r="I72" s="258"/>
      <c r="J72" s="258"/>
    </row>
    <row r="73" spans="1:10" ht="13.5" customHeight="1">
      <c r="A73" s="86"/>
      <c r="B73" s="91" t="s">
        <v>120</v>
      </c>
      <c r="C73" s="80"/>
      <c r="D73" s="80"/>
      <c r="E73" s="66">
        <v>5.8129999999999997</v>
      </c>
      <c r="F73" s="66">
        <v>179.70500000000001</v>
      </c>
      <c r="G73" s="66">
        <v>43.713999999999999</v>
      </c>
      <c r="H73" s="84">
        <v>0</v>
      </c>
      <c r="I73" s="84">
        <v>0</v>
      </c>
      <c r="J73" s="196">
        <f>SUM(H73:I73)</f>
        <v>0</v>
      </c>
    </row>
    <row r="74" spans="1:10" ht="30.75" customHeight="1">
      <c r="A74" s="86"/>
      <c r="B74" s="216" t="s">
        <v>189</v>
      </c>
      <c r="C74" s="216"/>
      <c r="D74" s="216"/>
      <c r="E74" s="66">
        <v>5.8159999999999998</v>
      </c>
      <c r="F74" s="66">
        <v>0</v>
      </c>
      <c r="G74" s="66">
        <v>0</v>
      </c>
      <c r="H74" s="84">
        <v>0</v>
      </c>
      <c r="I74" s="84">
        <v>0</v>
      </c>
      <c r="J74" s="196">
        <f>SUM(H74:I74)</f>
        <v>0</v>
      </c>
    </row>
    <row r="75" spans="1:10" ht="30" customHeight="1">
      <c r="A75" s="86"/>
      <c r="B75" s="216" t="s">
        <v>142</v>
      </c>
      <c r="C75" s="216"/>
      <c r="D75" s="216"/>
      <c r="E75" s="66">
        <v>49.8</v>
      </c>
      <c r="F75" s="66">
        <v>17.829000000000001</v>
      </c>
      <c r="G75" s="66">
        <v>0</v>
      </c>
      <c r="H75" s="84">
        <v>0</v>
      </c>
      <c r="I75" s="84">
        <v>0</v>
      </c>
      <c r="J75" s="196">
        <f t="shared" ref="J75:J95" si="37">SUM(H75:I75)</f>
        <v>0</v>
      </c>
    </row>
    <row r="76" spans="1:10" ht="30" customHeight="1">
      <c r="A76" s="86"/>
      <c r="B76" s="239" t="s">
        <v>269</v>
      </c>
      <c r="C76" s="239"/>
      <c r="D76" s="239"/>
      <c r="E76" s="66">
        <v>20.491</v>
      </c>
      <c r="F76" s="66">
        <v>188.10300000000001</v>
      </c>
      <c r="G76" s="66">
        <v>188.10300000000001</v>
      </c>
      <c r="H76" s="84">
        <v>0</v>
      </c>
      <c r="I76" s="84">
        <v>0</v>
      </c>
      <c r="J76" s="196">
        <f t="shared" si="37"/>
        <v>0</v>
      </c>
    </row>
    <row r="77" spans="1:10" ht="30" customHeight="1">
      <c r="A77" s="86"/>
      <c r="B77" s="239" t="s">
        <v>269</v>
      </c>
      <c r="C77" s="239"/>
      <c r="D77" s="239"/>
      <c r="E77" s="66">
        <v>0</v>
      </c>
      <c r="F77" s="66">
        <v>-0.216</v>
      </c>
      <c r="G77" s="66">
        <v>-0.216</v>
      </c>
      <c r="H77" s="84">
        <v>0</v>
      </c>
      <c r="I77" s="84">
        <v>0</v>
      </c>
      <c r="J77" s="196">
        <f t="shared" si="37"/>
        <v>0</v>
      </c>
    </row>
    <row r="78" spans="1:10" ht="30" customHeight="1">
      <c r="A78" s="86"/>
      <c r="B78" s="236" t="s">
        <v>237</v>
      </c>
      <c r="C78" s="237"/>
      <c r="D78" s="238"/>
      <c r="E78" s="66">
        <v>26.454000000000001</v>
      </c>
      <c r="F78" s="66">
        <v>50.06</v>
      </c>
      <c r="G78" s="66">
        <v>27.242999999999999</v>
      </c>
      <c r="H78" s="84">
        <v>74.376000000000005</v>
      </c>
      <c r="I78" s="84">
        <v>0</v>
      </c>
      <c r="J78" s="196">
        <f t="shared" si="37"/>
        <v>74.376000000000005</v>
      </c>
    </row>
    <row r="79" spans="1:10" ht="30" customHeight="1">
      <c r="A79" s="86"/>
      <c r="B79" s="236" t="s">
        <v>238</v>
      </c>
      <c r="C79" s="237"/>
      <c r="D79" s="238"/>
      <c r="E79" s="66">
        <v>139.47</v>
      </c>
      <c r="F79" s="66">
        <v>147.88499999999999</v>
      </c>
      <c r="G79" s="66">
        <v>147.88499999999999</v>
      </c>
      <c r="H79" s="84">
        <v>0</v>
      </c>
      <c r="I79" s="84">
        <v>0</v>
      </c>
      <c r="J79" s="196">
        <f t="shared" si="37"/>
        <v>0</v>
      </c>
    </row>
    <row r="80" spans="1:10" ht="26.1" customHeight="1">
      <c r="A80" s="86"/>
      <c r="B80" s="217" t="s">
        <v>241</v>
      </c>
      <c r="C80" s="218"/>
      <c r="D80" s="219"/>
      <c r="E80" s="66">
        <v>0</v>
      </c>
      <c r="F80" s="66">
        <v>-0.28599999999999998</v>
      </c>
      <c r="G80" s="66">
        <v>-0.28599999999999998</v>
      </c>
      <c r="H80" s="84">
        <v>0</v>
      </c>
      <c r="I80" s="84">
        <v>0</v>
      </c>
      <c r="J80" s="196">
        <f t="shared" si="37"/>
        <v>0</v>
      </c>
    </row>
    <row r="81" spans="1:10" ht="13.5" customHeight="1">
      <c r="A81" s="86"/>
      <c r="B81" s="91" t="s">
        <v>119</v>
      </c>
      <c r="C81" s="80"/>
      <c r="D81" s="94"/>
      <c r="E81" s="66">
        <v>12.510999999999999</v>
      </c>
      <c r="F81" s="66">
        <v>7.2569999999999997</v>
      </c>
      <c r="G81" s="66">
        <v>6.6020000000000003</v>
      </c>
      <c r="H81" s="84">
        <v>0</v>
      </c>
      <c r="I81" s="84">
        <v>0</v>
      </c>
      <c r="J81" s="196">
        <f t="shared" si="37"/>
        <v>0</v>
      </c>
    </row>
    <row r="82" spans="1:10" ht="13.5" customHeight="1">
      <c r="A82" s="86"/>
      <c r="B82" s="91" t="s">
        <v>81</v>
      </c>
      <c r="C82" s="80"/>
      <c r="D82" s="80"/>
      <c r="E82" s="66">
        <v>13.647</v>
      </c>
      <c r="F82" s="66">
        <v>23.831</v>
      </c>
      <c r="G82" s="66">
        <v>5.08</v>
      </c>
      <c r="H82" s="84">
        <v>0</v>
      </c>
      <c r="I82" s="84">
        <v>0</v>
      </c>
      <c r="J82" s="196">
        <f t="shared" si="37"/>
        <v>0</v>
      </c>
    </row>
    <row r="83" spans="1:10" ht="13.5" customHeight="1">
      <c r="A83" s="95"/>
      <c r="B83" s="91" t="s">
        <v>74</v>
      </c>
      <c r="C83" s="80"/>
      <c r="D83" s="80"/>
      <c r="E83" s="66">
        <v>60.84</v>
      </c>
      <c r="F83" s="66">
        <v>59.37</v>
      </c>
      <c r="G83" s="66">
        <v>29.684999999999999</v>
      </c>
      <c r="H83" s="84">
        <v>60</v>
      </c>
      <c r="I83" s="84">
        <v>-30</v>
      </c>
      <c r="J83" s="196">
        <f t="shared" si="37"/>
        <v>30</v>
      </c>
    </row>
    <row r="84" spans="1:10" ht="13.5" customHeight="1">
      <c r="A84" s="86"/>
      <c r="B84" s="91" t="s">
        <v>21</v>
      </c>
      <c r="C84" s="80"/>
      <c r="D84" s="80"/>
      <c r="E84" s="66">
        <v>167.72399999999999</v>
      </c>
      <c r="F84" s="66">
        <v>165.3</v>
      </c>
      <c r="G84" s="66">
        <v>110.2</v>
      </c>
      <c r="H84" s="84">
        <v>165.3</v>
      </c>
      <c r="I84" s="84">
        <v>0</v>
      </c>
      <c r="J84" s="196">
        <f t="shared" si="37"/>
        <v>165.3</v>
      </c>
    </row>
    <row r="85" spans="1:10" ht="29.1" customHeight="1">
      <c r="A85" s="86"/>
      <c r="B85" s="242" t="s">
        <v>233</v>
      </c>
      <c r="C85" s="243"/>
      <c r="D85" s="244"/>
      <c r="E85" s="66">
        <v>0</v>
      </c>
      <c r="F85" s="66">
        <v>29.4</v>
      </c>
      <c r="G85" s="66">
        <v>0</v>
      </c>
      <c r="H85" s="84">
        <v>0</v>
      </c>
      <c r="I85" s="84">
        <v>0</v>
      </c>
      <c r="J85" s="196">
        <f t="shared" si="37"/>
        <v>0</v>
      </c>
    </row>
    <row r="86" spans="1:10" ht="15">
      <c r="A86" s="86"/>
      <c r="B86" s="91" t="s">
        <v>97</v>
      </c>
      <c r="C86" s="80"/>
      <c r="D86" s="80"/>
      <c r="E86" s="66">
        <v>0.3</v>
      </c>
      <c r="F86" s="66">
        <v>0.7</v>
      </c>
      <c r="G86" s="66">
        <v>0.59</v>
      </c>
      <c r="H86" s="84">
        <v>0</v>
      </c>
      <c r="I86" s="84">
        <v>0</v>
      </c>
      <c r="J86" s="196">
        <f t="shared" si="37"/>
        <v>0</v>
      </c>
    </row>
    <row r="87" spans="1:10" ht="15">
      <c r="A87" s="86"/>
      <c r="B87" s="91" t="s">
        <v>77</v>
      </c>
      <c r="C87" s="80"/>
      <c r="D87" s="80"/>
      <c r="E87" s="66">
        <v>37.173000000000002</v>
      </c>
      <c r="F87" s="66">
        <v>39.289000000000001</v>
      </c>
      <c r="G87" s="66">
        <v>22.183</v>
      </c>
      <c r="H87" s="84">
        <v>0</v>
      </c>
      <c r="I87" s="84">
        <v>0</v>
      </c>
      <c r="J87" s="196">
        <f t="shared" si="37"/>
        <v>0</v>
      </c>
    </row>
    <row r="88" spans="1:10" ht="15">
      <c r="A88" s="86"/>
      <c r="B88" s="91" t="s">
        <v>22</v>
      </c>
      <c r="C88" s="80"/>
      <c r="D88" s="80"/>
      <c r="E88" s="66">
        <v>2.74</v>
      </c>
      <c r="F88" s="66">
        <v>0</v>
      </c>
      <c r="G88" s="66">
        <v>0</v>
      </c>
      <c r="H88" s="84">
        <v>0</v>
      </c>
      <c r="I88" s="84">
        <v>0</v>
      </c>
      <c r="J88" s="196">
        <f t="shared" si="37"/>
        <v>0</v>
      </c>
    </row>
    <row r="89" spans="1:10" ht="13.5" customHeight="1">
      <c r="A89" s="86"/>
      <c r="B89" s="91" t="s">
        <v>62</v>
      </c>
      <c r="C89" s="80"/>
      <c r="D89" s="80"/>
      <c r="E89" s="66">
        <v>2.59</v>
      </c>
      <c r="F89" s="66">
        <v>0</v>
      </c>
      <c r="G89" s="66">
        <v>0</v>
      </c>
      <c r="H89" s="84">
        <v>0</v>
      </c>
      <c r="I89" s="84">
        <v>0</v>
      </c>
      <c r="J89" s="196">
        <f t="shared" si="37"/>
        <v>0</v>
      </c>
    </row>
    <row r="90" spans="1:10" ht="13.5" customHeight="1">
      <c r="A90" s="86"/>
      <c r="B90" s="91" t="s">
        <v>234</v>
      </c>
      <c r="C90" s="80"/>
      <c r="D90" s="80"/>
      <c r="E90" s="66">
        <v>4</v>
      </c>
      <c r="F90" s="66">
        <v>0</v>
      </c>
      <c r="G90" s="66">
        <v>0</v>
      </c>
      <c r="H90" s="84">
        <v>0</v>
      </c>
      <c r="I90" s="84">
        <v>0</v>
      </c>
      <c r="J90" s="196">
        <f t="shared" si="37"/>
        <v>0</v>
      </c>
    </row>
    <row r="91" spans="1:10" ht="13.5" customHeight="1">
      <c r="A91" s="86"/>
      <c r="B91" s="91" t="s">
        <v>235</v>
      </c>
      <c r="C91" s="80"/>
      <c r="D91" s="80"/>
      <c r="E91" s="66">
        <v>0</v>
      </c>
      <c r="F91" s="66">
        <v>35.011000000000003</v>
      </c>
      <c r="G91" s="66">
        <v>17.309000000000001</v>
      </c>
      <c r="H91" s="84">
        <v>0</v>
      </c>
      <c r="I91" s="84">
        <v>0</v>
      </c>
      <c r="J91" s="196">
        <f t="shared" si="37"/>
        <v>0</v>
      </c>
    </row>
    <row r="92" spans="1:10" ht="13.5" customHeight="1">
      <c r="A92" s="86"/>
      <c r="B92" s="91" t="s">
        <v>239</v>
      </c>
      <c r="C92" s="80"/>
      <c r="D92" s="80"/>
      <c r="E92" s="66">
        <v>0</v>
      </c>
      <c r="F92" s="66">
        <v>60</v>
      </c>
      <c r="G92" s="66">
        <v>60</v>
      </c>
      <c r="H92" s="84">
        <v>0</v>
      </c>
      <c r="I92" s="84">
        <v>0</v>
      </c>
      <c r="J92" s="196">
        <f t="shared" si="37"/>
        <v>0</v>
      </c>
    </row>
    <row r="93" spans="1:10" ht="27" customHeight="1">
      <c r="A93" s="86"/>
      <c r="B93" s="217" t="s">
        <v>254</v>
      </c>
      <c r="C93" s="218"/>
      <c r="D93" s="219"/>
      <c r="E93" s="66">
        <v>0</v>
      </c>
      <c r="F93" s="66">
        <v>0</v>
      </c>
      <c r="G93" s="66">
        <v>0</v>
      </c>
      <c r="H93" s="84">
        <v>4</v>
      </c>
      <c r="I93" s="84">
        <v>0</v>
      </c>
      <c r="J93" s="196">
        <f t="shared" si="37"/>
        <v>4</v>
      </c>
    </row>
    <row r="94" spans="1:10" ht="13.5" customHeight="1">
      <c r="A94" s="86"/>
      <c r="B94" s="91" t="s">
        <v>190</v>
      </c>
      <c r="C94" s="80"/>
      <c r="D94" s="80"/>
      <c r="E94" s="66">
        <v>49.741999999999997</v>
      </c>
      <c r="F94" s="66">
        <v>0</v>
      </c>
      <c r="G94" s="66">
        <v>0</v>
      </c>
      <c r="H94" s="84">
        <v>0</v>
      </c>
      <c r="I94" s="84">
        <v>0</v>
      </c>
      <c r="J94" s="196">
        <f t="shared" si="37"/>
        <v>0</v>
      </c>
    </row>
    <row r="95" spans="1:10" ht="35.450000000000003" customHeight="1">
      <c r="A95" s="86"/>
      <c r="B95" s="216" t="s">
        <v>132</v>
      </c>
      <c r="C95" s="216"/>
      <c r="D95" s="216"/>
      <c r="E95" s="66">
        <v>2.4390000000000001</v>
      </c>
      <c r="F95" s="66">
        <v>13.24</v>
      </c>
      <c r="G95" s="66">
        <v>6.62</v>
      </c>
      <c r="H95" s="84">
        <v>16.8</v>
      </c>
      <c r="I95" s="84">
        <v>-0.28799999999999998</v>
      </c>
      <c r="J95" s="196">
        <f t="shared" si="37"/>
        <v>16.512</v>
      </c>
    </row>
    <row r="96" spans="1:10" ht="30.75" customHeight="1">
      <c r="A96" s="86"/>
      <c r="B96" s="216" t="s">
        <v>187</v>
      </c>
      <c r="C96" s="216"/>
      <c r="D96" s="216"/>
      <c r="E96" s="66">
        <v>22.62</v>
      </c>
      <c r="F96" s="66">
        <v>23.805</v>
      </c>
      <c r="G96" s="66">
        <v>15.766</v>
      </c>
      <c r="H96" s="84">
        <v>9.9190000000000005</v>
      </c>
      <c r="I96" s="84">
        <v>9.9190000000000005</v>
      </c>
      <c r="J96" s="196">
        <f t="shared" ref="J96:J115" si="38">SUM(H96:I96)</f>
        <v>19.838000000000001</v>
      </c>
    </row>
    <row r="97" spans="1:10" ht="28.5" customHeight="1">
      <c r="A97" s="86"/>
      <c r="B97" s="216" t="s">
        <v>188</v>
      </c>
      <c r="C97" s="216"/>
      <c r="D97" s="216"/>
      <c r="E97" s="66">
        <v>3.5</v>
      </c>
      <c r="F97" s="66">
        <v>0</v>
      </c>
      <c r="G97" s="66">
        <v>0</v>
      </c>
      <c r="H97" s="84">
        <v>0</v>
      </c>
      <c r="I97" s="84">
        <v>0</v>
      </c>
      <c r="J97" s="196">
        <f t="shared" si="38"/>
        <v>0</v>
      </c>
    </row>
    <row r="98" spans="1:10" ht="28.5" customHeight="1">
      <c r="A98" s="86"/>
      <c r="B98" s="216" t="s">
        <v>253</v>
      </c>
      <c r="C98" s="216"/>
      <c r="D98" s="216"/>
      <c r="E98" s="66">
        <v>0</v>
      </c>
      <c r="F98" s="66">
        <v>25.308</v>
      </c>
      <c r="G98" s="66">
        <v>0</v>
      </c>
      <c r="H98" s="84">
        <v>217.36799999999999</v>
      </c>
      <c r="I98" s="84">
        <v>0</v>
      </c>
      <c r="J98" s="196">
        <f t="shared" si="38"/>
        <v>217.36799999999999</v>
      </c>
    </row>
    <row r="99" spans="1:10" ht="14.25" customHeight="1">
      <c r="A99" s="86"/>
      <c r="B99" s="96" t="s">
        <v>85</v>
      </c>
      <c r="C99" s="96"/>
      <c r="D99" s="94"/>
      <c r="E99" s="66">
        <v>10.157</v>
      </c>
      <c r="F99" s="66">
        <v>11</v>
      </c>
      <c r="G99" s="66">
        <v>7.5990000000000002</v>
      </c>
      <c r="H99" s="84">
        <v>11</v>
      </c>
      <c r="I99" s="84">
        <v>0</v>
      </c>
      <c r="J99" s="196">
        <f t="shared" si="38"/>
        <v>11</v>
      </c>
    </row>
    <row r="100" spans="1:10" ht="30" customHeight="1">
      <c r="A100" s="86"/>
      <c r="B100" s="216" t="s">
        <v>78</v>
      </c>
      <c r="C100" s="216"/>
      <c r="D100" s="216"/>
      <c r="E100" s="66">
        <v>17.733000000000001</v>
      </c>
      <c r="F100" s="66">
        <v>30.172999999999998</v>
      </c>
      <c r="G100" s="66">
        <v>11.833</v>
      </c>
      <c r="H100" s="84">
        <v>0</v>
      </c>
      <c r="I100" s="84">
        <v>0</v>
      </c>
      <c r="J100" s="196">
        <f t="shared" si="38"/>
        <v>0</v>
      </c>
    </row>
    <row r="101" spans="1:10" ht="14.25" customHeight="1">
      <c r="A101" s="86"/>
      <c r="B101" s="91" t="s">
        <v>79</v>
      </c>
      <c r="C101" s="91"/>
      <c r="D101" s="80"/>
      <c r="E101" s="66">
        <v>143.13300000000001</v>
      </c>
      <c r="F101" s="66">
        <v>0</v>
      </c>
      <c r="G101" s="66">
        <v>0</v>
      </c>
      <c r="H101" s="84">
        <v>0</v>
      </c>
      <c r="I101" s="84">
        <v>0</v>
      </c>
      <c r="J101" s="196">
        <f t="shared" si="38"/>
        <v>0</v>
      </c>
    </row>
    <row r="102" spans="1:10" ht="34.5" customHeight="1">
      <c r="A102" s="90"/>
      <c r="B102" s="216" t="s">
        <v>240</v>
      </c>
      <c r="C102" s="216"/>
      <c r="D102" s="216"/>
      <c r="E102" s="66">
        <v>-3.7999999999999999E-2</v>
      </c>
      <c r="F102" s="66">
        <v>-1.2E-2</v>
      </c>
      <c r="G102" s="66">
        <v>-1.2E-2</v>
      </c>
      <c r="H102" s="84">
        <v>0</v>
      </c>
      <c r="I102" s="84">
        <v>0</v>
      </c>
      <c r="J102" s="196">
        <f t="shared" si="38"/>
        <v>0</v>
      </c>
    </row>
    <row r="103" spans="1:10" ht="27.6" customHeight="1">
      <c r="A103" s="90"/>
      <c r="B103" s="216" t="s">
        <v>184</v>
      </c>
      <c r="C103" s="241"/>
      <c r="D103" s="241"/>
      <c r="E103" s="185">
        <v>10.420999999999999</v>
      </c>
      <c r="F103" s="185">
        <v>0</v>
      </c>
      <c r="G103" s="185">
        <v>0</v>
      </c>
      <c r="H103" s="186">
        <v>0</v>
      </c>
      <c r="I103" s="186">
        <v>0</v>
      </c>
      <c r="J103" s="196">
        <f t="shared" si="38"/>
        <v>0</v>
      </c>
    </row>
    <row r="104" spans="1:10" ht="15" customHeight="1">
      <c r="A104" s="90"/>
      <c r="B104" s="91" t="s">
        <v>80</v>
      </c>
      <c r="C104" s="91"/>
      <c r="D104" s="80"/>
      <c r="E104" s="66">
        <v>60.881999999999998</v>
      </c>
      <c r="F104" s="66">
        <v>22.259</v>
      </c>
      <c r="G104" s="66">
        <v>8.6029999999999998</v>
      </c>
      <c r="H104" s="84">
        <v>0</v>
      </c>
      <c r="I104" s="84">
        <v>0</v>
      </c>
      <c r="J104" s="196">
        <f t="shared" si="38"/>
        <v>0</v>
      </c>
    </row>
    <row r="105" spans="1:10" ht="27" customHeight="1">
      <c r="A105" s="90"/>
      <c r="B105" s="242" t="s">
        <v>206</v>
      </c>
      <c r="C105" s="245"/>
      <c r="D105" s="246"/>
      <c r="E105" s="66">
        <v>7.9379999999999997</v>
      </c>
      <c r="F105" s="66">
        <v>24</v>
      </c>
      <c r="G105" s="66">
        <v>16</v>
      </c>
      <c r="H105" s="84">
        <v>0</v>
      </c>
      <c r="I105" s="84">
        <v>0</v>
      </c>
      <c r="J105" s="196">
        <f t="shared" si="38"/>
        <v>0</v>
      </c>
    </row>
    <row r="106" spans="1:10" ht="15" customHeight="1">
      <c r="A106" s="90"/>
      <c r="B106" s="91" t="s">
        <v>143</v>
      </c>
      <c r="C106" s="91"/>
      <c r="D106" s="80"/>
      <c r="E106" s="66">
        <v>7.806</v>
      </c>
      <c r="F106" s="66">
        <v>8.3230000000000004</v>
      </c>
      <c r="G106" s="66">
        <v>8.3230000000000004</v>
      </c>
      <c r="H106" s="84">
        <v>0</v>
      </c>
      <c r="I106" s="84">
        <v>0</v>
      </c>
      <c r="J106" s="196">
        <f t="shared" si="38"/>
        <v>0</v>
      </c>
    </row>
    <row r="107" spans="1:10" ht="15" customHeight="1">
      <c r="A107" s="90"/>
      <c r="B107" s="91" t="s">
        <v>231</v>
      </c>
      <c r="C107" s="91"/>
      <c r="D107" s="80"/>
      <c r="E107" s="66">
        <v>-0.114</v>
      </c>
      <c r="F107" s="66">
        <v>0</v>
      </c>
      <c r="G107" s="66">
        <v>0</v>
      </c>
      <c r="H107" s="84">
        <v>0</v>
      </c>
      <c r="I107" s="84">
        <v>0</v>
      </c>
      <c r="J107" s="196">
        <f t="shared" si="38"/>
        <v>0</v>
      </c>
    </row>
    <row r="108" spans="1:10" ht="15" customHeight="1">
      <c r="A108" s="81">
        <v>38</v>
      </c>
      <c r="B108" s="240" t="s">
        <v>71</v>
      </c>
      <c r="C108" s="240"/>
      <c r="D108" s="240"/>
      <c r="E108" s="64">
        <f t="shared" ref="E108:G108" si="39">SUM(E109:E115)</f>
        <v>122.524</v>
      </c>
      <c r="F108" s="64">
        <f t="shared" si="39"/>
        <v>38.362000000000002</v>
      </c>
      <c r="G108" s="64">
        <f t="shared" si="39"/>
        <v>24.215999999999998</v>
      </c>
      <c r="H108" s="179">
        <f t="shared" ref="H108" si="40">SUM(H109:H115)</f>
        <v>404.6</v>
      </c>
      <c r="I108" s="179">
        <f t="shared" ref="I108:J108" si="41">SUM(I109:I115)</f>
        <v>0</v>
      </c>
      <c r="J108" s="179">
        <f t="shared" si="41"/>
        <v>404.6</v>
      </c>
    </row>
    <row r="109" spans="1:10" ht="15" customHeight="1">
      <c r="A109" s="80">
        <v>3823</v>
      </c>
      <c r="B109" s="91" t="s">
        <v>202</v>
      </c>
      <c r="C109" s="97"/>
      <c r="D109" s="97"/>
      <c r="E109" s="66">
        <v>0</v>
      </c>
      <c r="F109" s="66">
        <v>0</v>
      </c>
      <c r="G109" s="66">
        <v>4.3999999999999997E-2</v>
      </c>
      <c r="H109" s="84">
        <v>0</v>
      </c>
      <c r="I109" s="84">
        <v>0</v>
      </c>
      <c r="J109" s="196">
        <f t="shared" si="38"/>
        <v>0</v>
      </c>
    </row>
    <row r="110" spans="1:10" ht="15" customHeight="1">
      <c r="A110" s="80">
        <v>38250</v>
      </c>
      <c r="B110" s="91" t="s">
        <v>191</v>
      </c>
      <c r="C110" s="97"/>
      <c r="D110" s="97"/>
      <c r="E110" s="66">
        <v>2.8959999999999999</v>
      </c>
      <c r="F110" s="66">
        <v>3</v>
      </c>
      <c r="G110" s="66">
        <v>1.476</v>
      </c>
      <c r="H110" s="84">
        <v>125</v>
      </c>
      <c r="I110" s="84">
        <v>0</v>
      </c>
      <c r="J110" s="196">
        <f t="shared" si="38"/>
        <v>125</v>
      </c>
    </row>
    <row r="111" spans="1:10" ht="31.5" customHeight="1">
      <c r="A111" s="80">
        <v>38252</v>
      </c>
      <c r="B111" s="217" t="s">
        <v>192</v>
      </c>
      <c r="C111" s="218"/>
      <c r="D111" s="219"/>
      <c r="E111" s="66">
        <v>28.96</v>
      </c>
      <c r="F111" s="66">
        <v>0.13</v>
      </c>
      <c r="G111" s="66">
        <v>0.13200000000000001</v>
      </c>
      <c r="H111" s="84">
        <v>257</v>
      </c>
      <c r="I111" s="84">
        <v>0</v>
      </c>
      <c r="J111" s="208">
        <f t="shared" si="38"/>
        <v>257</v>
      </c>
    </row>
    <row r="112" spans="1:10" ht="15">
      <c r="A112" s="80">
        <v>38254</v>
      </c>
      <c r="B112" s="91" t="s">
        <v>15</v>
      </c>
      <c r="C112" s="80"/>
      <c r="D112" s="80"/>
      <c r="E112" s="66">
        <v>5.5869999999999997</v>
      </c>
      <c r="F112" s="66">
        <v>17.68</v>
      </c>
      <c r="G112" s="66">
        <v>10.193</v>
      </c>
      <c r="H112" s="84">
        <v>22</v>
      </c>
      <c r="I112" s="84">
        <v>0</v>
      </c>
      <c r="J112" s="196">
        <f t="shared" si="38"/>
        <v>22</v>
      </c>
    </row>
    <row r="113" spans="1:10" ht="17.25" customHeight="1">
      <c r="A113" s="80">
        <v>382</v>
      </c>
      <c r="B113" s="216" t="s">
        <v>118</v>
      </c>
      <c r="C113" s="216"/>
      <c r="D113" s="216"/>
      <c r="E113" s="66">
        <v>9.7690000000000001</v>
      </c>
      <c r="F113" s="66">
        <v>0</v>
      </c>
      <c r="G113" s="66">
        <v>0</v>
      </c>
      <c r="H113" s="66">
        <v>0</v>
      </c>
      <c r="I113" s="66">
        <v>0</v>
      </c>
      <c r="J113" s="196">
        <f t="shared" si="38"/>
        <v>0</v>
      </c>
    </row>
    <row r="114" spans="1:10" ht="15">
      <c r="A114" s="80">
        <v>3880</v>
      </c>
      <c r="B114" s="216" t="s">
        <v>16</v>
      </c>
      <c r="C114" s="216"/>
      <c r="D114" s="216"/>
      <c r="E114" s="66">
        <v>3.4060000000000001</v>
      </c>
      <c r="F114" s="66">
        <v>0.97499999999999998</v>
      </c>
      <c r="G114" s="66">
        <v>0.73499999999999999</v>
      </c>
      <c r="H114" s="84">
        <v>0.6</v>
      </c>
      <c r="I114" s="84">
        <v>0</v>
      </c>
      <c r="J114" s="196">
        <f t="shared" si="38"/>
        <v>0.6</v>
      </c>
    </row>
    <row r="115" spans="1:10" ht="14.45" customHeight="1">
      <c r="A115" s="83">
        <v>3888</v>
      </c>
      <c r="B115" s="91" t="s">
        <v>18</v>
      </c>
      <c r="C115" s="80"/>
      <c r="D115" s="80"/>
      <c r="E115" s="66">
        <v>71.906000000000006</v>
      </c>
      <c r="F115" s="66">
        <v>16.577000000000002</v>
      </c>
      <c r="G115" s="66">
        <v>11.635999999999999</v>
      </c>
      <c r="H115" s="84">
        <v>0</v>
      </c>
      <c r="I115" s="84">
        <v>0</v>
      </c>
      <c r="J115" s="196">
        <f t="shared" si="38"/>
        <v>0</v>
      </c>
    </row>
    <row r="116" spans="1:10" ht="16.5" customHeight="1">
      <c r="A116" s="10"/>
      <c r="B116" s="10"/>
      <c r="C116" s="10"/>
      <c r="D116" s="10"/>
      <c r="E116" s="22"/>
      <c r="F116" s="18"/>
      <c r="G116" s="22"/>
      <c r="H116" s="28"/>
      <c r="I116" s="206"/>
      <c r="J116" s="197"/>
    </row>
    <row r="117" spans="1:10" ht="16.5" customHeight="1">
      <c r="A117" s="10"/>
      <c r="B117" s="10"/>
      <c r="C117" s="10"/>
      <c r="D117" s="10"/>
      <c r="E117" s="178"/>
      <c r="F117" s="178"/>
      <c r="G117" s="187"/>
      <c r="H117" s="187"/>
      <c r="I117" s="187"/>
      <c r="J117" s="187"/>
    </row>
    <row r="118" spans="1:10" ht="15">
      <c r="A118" s="10"/>
      <c r="B118" s="10"/>
      <c r="C118" s="10"/>
      <c r="D118" s="10"/>
      <c r="E118" s="178"/>
      <c r="F118" s="178"/>
      <c r="G118" s="178"/>
      <c r="H118" s="28"/>
      <c r="I118" s="198"/>
      <c r="J118" s="198"/>
    </row>
    <row r="119" spans="1:10" ht="15">
      <c r="A119" s="155" t="s">
        <v>86</v>
      </c>
      <c r="B119" s="10"/>
      <c r="C119" s="10"/>
      <c r="D119" s="10"/>
      <c r="E119" s="178"/>
      <c r="F119" s="178"/>
      <c r="G119" s="178"/>
      <c r="H119" s="28"/>
      <c r="I119" s="198"/>
      <c r="J119" s="198"/>
    </row>
    <row r="120" spans="1:10" ht="15">
      <c r="A120" s="14" t="s">
        <v>87</v>
      </c>
      <c r="B120" s="14"/>
      <c r="C120" s="10"/>
      <c r="D120" s="10"/>
      <c r="E120" s="10"/>
      <c r="F120" s="10"/>
      <c r="G120" s="10"/>
      <c r="H120" s="28"/>
      <c r="I120" s="198"/>
      <c r="J120" s="198"/>
    </row>
    <row r="121" spans="1:10">
      <c r="E121" s="29"/>
      <c r="F121" s="29"/>
      <c r="G121" s="29"/>
    </row>
  </sheetData>
  <mergeCells count="73">
    <mergeCell ref="B59:D59"/>
    <mergeCell ref="J6:J7"/>
    <mergeCell ref="J64:J65"/>
    <mergeCell ref="J69:J70"/>
    <mergeCell ref="J71:J72"/>
    <mergeCell ref="H6:H7"/>
    <mergeCell ref="H64:H65"/>
    <mergeCell ref="H69:H70"/>
    <mergeCell ref="H71:H72"/>
    <mergeCell ref="I6:I7"/>
    <mergeCell ref="I64:I65"/>
    <mergeCell ref="I69:I70"/>
    <mergeCell ref="I71:I72"/>
    <mergeCell ref="E6:E7"/>
    <mergeCell ref="F6:F7"/>
    <mergeCell ref="B58:D58"/>
    <mergeCell ref="B49:D49"/>
    <mergeCell ref="B29:D29"/>
    <mergeCell ref="B9:D9"/>
    <mergeCell ref="B11:D11"/>
    <mergeCell ref="B12:D12"/>
    <mergeCell ref="B14:D14"/>
    <mergeCell ref="B26:D26"/>
    <mergeCell ref="B18:D18"/>
    <mergeCell ref="G69:G70"/>
    <mergeCell ref="F69:F70"/>
    <mergeCell ref="B64:D65"/>
    <mergeCell ref="B66:D67"/>
    <mergeCell ref="B69:D70"/>
    <mergeCell ref="G64:G65"/>
    <mergeCell ref="F64:F65"/>
    <mergeCell ref="B114:D114"/>
    <mergeCell ref="B71:D72"/>
    <mergeCell ref="E71:E72"/>
    <mergeCell ref="G71:G72"/>
    <mergeCell ref="B108:D108"/>
    <mergeCell ref="B103:D103"/>
    <mergeCell ref="F71:F72"/>
    <mergeCell ref="B100:D100"/>
    <mergeCell ref="B113:D113"/>
    <mergeCell ref="B85:D85"/>
    <mergeCell ref="B102:D102"/>
    <mergeCell ref="B105:D105"/>
    <mergeCell ref="B97:D97"/>
    <mergeCell ref="B95:D95"/>
    <mergeCell ref="B76:D76"/>
    <mergeCell ref="B74:D74"/>
    <mergeCell ref="B96:D96"/>
    <mergeCell ref="B80:D80"/>
    <mergeCell ref="B93:D93"/>
    <mergeCell ref="A71:A72"/>
    <mergeCell ref="A66:A67"/>
    <mergeCell ref="A69:A70"/>
    <mergeCell ref="B78:D78"/>
    <mergeCell ref="B79:D79"/>
    <mergeCell ref="B77:D77"/>
    <mergeCell ref="B75:D75"/>
    <mergeCell ref="I1:J1"/>
    <mergeCell ref="I2:J2"/>
    <mergeCell ref="I4:J4"/>
    <mergeCell ref="B98:D98"/>
    <mergeCell ref="B111:D111"/>
    <mergeCell ref="B57:D57"/>
    <mergeCell ref="G6:G7"/>
    <mergeCell ref="B56:D56"/>
    <mergeCell ref="B37:D37"/>
    <mergeCell ref="B38:D38"/>
    <mergeCell ref="B39:D39"/>
    <mergeCell ref="B40:D40"/>
    <mergeCell ref="B23:D23"/>
    <mergeCell ref="E69:E70"/>
    <mergeCell ref="E64:E65"/>
    <mergeCell ref="B68:D68"/>
  </mergeCells>
  <phoneticPr fontId="0" type="noConversion"/>
  <pageMargins left="0.59055118110236227" right="0.59055118110236227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S15" sqref="S15"/>
    </sheetView>
  </sheetViews>
  <sheetFormatPr defaultRowHeight="12.75"/>
  <cols>
    <col min="1" max="1" width="10" customWidth="1"/>
    <col min="2" max="2" width="9.140625" customWidth="1"/>
    <col min="6" max="6" width="17.42578125" customWidth="1"/>
    <col min="7" max="7" width="12.140625" customWidth="1"/>
    <col min="8" max="8" width="11.42578125" customWidth="1"/>
    <col min="9" max="9" width="11.140625" customWidth="1"/>
    <col min="10" max="10" width="12.5703125" customWidth="1"/>
    <col min="11" max="12" width="10.5703125" hidden="1" customWidth="1"/>
    <col min="13" max="13" width="13.5703125" customWidth="1"/>
    <col min="14" max="14" width="11.85546875" customWidth="1"/>
  </cols>
  <sheetData>
    <row r="1" spans="1:14" ht="15">
      <c r="A1" s="10"/>
      <c r="B1" s="10"/>
      <c r="C1" s="10"/>
      <c r="D1" s="27"/>
      <c r="E1" s="10"/>
      <c r="F1" s="10"/>
      <c r="G1" s="10"/>
      <c r="H1" s="10"/>
      <c r="I1" s="261"/>
      <c r="J1" s="261"/>
      <c r="K1" s="261"/>
      <c r="L1" s="261"/>
      <c r="M1" s="261" t="s">
        <v>167</v>
      </c>
      <c r="N1" s="261"/>
    </row>
    <row r="2" spans="1:14" ht="15">
      <c r="A2" s="10"/>
      <c r="B2" s="10"/>
      <c r="C2" s="10"/>
      <c r="D2" s="10"/>
      <c r="E2" s="10"/>
      <c r="F2" s="10"/>
      <c r="G2" s="10"/>
      <c r="H2" s="10"/>
      <c r="I2" s="261"/>
      <c r="J2" s="261"/>
      <c r="K2" s="261"/>
      <c r="L2" s="261"/>
      <c r="M2" s="261" t="s">
        <v>122</v>
      </c>
      <c r="N2" s="261"/>
    </row>
    <row r="3" spans="1:14" ht="15">
      <c r="A3" s="10"/>
      <c r="B3" s="10"/>
      <c r="C3" s="10"/>
      <c r="D3" s="10"/>
      <c r="E3" s="10"/>
      <c r="F3" s="10"/>
      <c r="G3" s="10"/>
      <c r="H3" s="10"/>
      <c r="I3" s="71"/>
      <c r="J3" s="71"/>
      <c r="K3" s="71"/>
      <c r="L3" s="71"/>
    </row>
    <row r="4" spans="1:14" ht="15">
      <c r="A4" s="10"/>
      <c r="B4" s="10"/>
      <c r="C4" s="10"/>
      <c r="D4" s="10"/>
      <c r="E4" s="10"/>
      <c r="F4" s="10"/>
      <c r="G4" s="10"/>
      <c r="H4" s="10"/>
      <c r="I4" s="261"/>
      <c r="J4" s="261"/>
      <c r="K4" s="261"/>
      <c r="L4" s="261"/>
      <c r="M4" s="261" t="s">
        <v>168</v>
      </c>
      <c r="N4" s="261"/>
    </row>
    <row r="5" spans="1:14" ht="15">
      <c r="A5" s="11" t="s">
        <v>302</v>
      </c>
      <c r="B5" s="11"/>
      <c r="C5" s="11"/>
      <c r="D5" s="11"/>
      <c r="E5" s="11"/>
      <c r="F5" s="11"/>
      <c r="G5" s="11"/>
      <c r="H5" s="10"/>
      <c r="I5" s="10"/>
      <c r="J5" s="10"/>
      <c r="K5" s="10"/>
      <c r="L5" s="10"/>
    </row>
    <row r="6" spans="1:14" ht="15">
      <c r="A6" s="11" t="s">
        <v>67</v>
      </c>
      <c r="B6" s="11"/>
      <c r="C6" s="11"/>
      <c r="D6" s="11"/>
      <c r="E6" s="11"/>
      <c r="F6" s="11"/>
      <c r="G6" s="11"/>
      <c r="H6" s="10"/>
      <c r="I6" s="10"/>
      <c r="J6" s="10"/>
      <c r="K6" s="10"/>
      <c r="L6" s="10"/>
    </row>
    <row r="7" spans="1:14" ht="37.5" customHeight="1">
      <c r="A7" s="143"/>
      <c r="B7" s="153"/>
      <c r="C7" s="153"/>
      <c r="D7" s="153"/>
      <c r="E7" s="153"/>
      <c r="F7" s="154"/>
      <c r="G7" s="262" t="s">
        <v>224</v>
      </c>
      <c r="H7" s="262" t="s">
        <v>225</v>
      </c>
      <c r="I7" s="262" t="s">
        <v>248</v>
      </c>
      <c r="J7" s="262" t="s">
        <v>226</v>
      </c>
      <c r="K7" s="263" t="s">
        <v>61</v>
      </c>
      <c r="L7" s="262" t="s">
        <v>227</v>
      </c>
      <c r="M7" s="262" t="s">
        <v>61</v>
      </c>
      <c r="N7" s="262" t="s">
        <v>227</v>
      </c>
    </row>
    <row r="8" spans="1:14" ht="60.6" customHeight="1">
      <c r="A8" s="146"/>
      <c r="B8" s="151"/>
      <c r="C8" s="151"/>
      <c r="D8" s="151"/>
      <c r="E8" s="151"/>
      <c r="F8" s="152"/>
      <c r="G8" s="262"/>
      <c r="H8" s="262"/>
      <c r="I8" s="262"/>
      <c r="J8" s="262"/>
      <c r="K8" s="264"/>
      <c r="L8" s="262"/>
      <c r="M8" s="262"/>
      <c r="N8" s="262"/>
    </row>
    <row r="9" spans="1:14" ht="17.25" customHeight="1">
      <c r="A9" s="80" t="s">
        <v>39</v>
      </c>
      <c r="B9" s="240" t="s">
        <v>40</v>
      </c>
      <c r="C9" s="240"/>
      <c r="D9" s="240"/>
      <c r="E9" s="240"/>
      <c r="F9" s="240"/>
      <c r="G9" s="65">
        <f t="shared" ref="G9:L9" si="0">SUM(G10+G15)</f>
        <v>1654.1600000000008</v>
      </c>
      <c r="H9" s="65">
        <f t="shared" si="0"/>
        <v>1382</v>
      </c>
      <c r="I9" s="65">
        <f t="shared" si="0"/>
        <v>-844.75</v>
      </c>
      <c r="J9" s="65">
        <f t="shared" si="0"/>
        <v>2752</v>
      </c>
      <c r="K9" s="13">
        <f t="shared" si="0"/>
        <v>0</v>
      </c>
      <c r="L9" s="13">
        <f t="shared" si="0"/>
        <v>0</v>
      </c>
      <c r="M9" s="65">
        <f t="shared" ref="M9:N9" si="1">SUM(M10+M15)</f>
        <v>0</v>
      </c>
      <c r="N9" s="65">
        <f t="shared" si="1"/>
        <v>2752</v>
      </c>
    </row>
    <row r="10" spans="1:14" ht="15" customHeight="1">
      <c r="A10" s="98" t="s">
        <v>41</v>
      </c>
      <c r="B10" s="240" t="s">
        <v>127</v>
      </c>
      <c r="C10" s="240"/>
      <c r="D10" s="240"/>
      <c r="E10" s="240"/>
      <c r="F10" s="240"/>
      <c r="G10" s="65">
        <f t="shared" ref="G10:L10" si="2">SUM(G11:G14)</f>
        <v>8330.5920000000006</v>
      </c>
      <c r="H10" s="65">
        <f t="shared" si="2"/>
        <v>2500</v>
      </c>
      <c r="I10" s="65">
        <f t="shared" si="2"/>
        <v>0</v>
      </c>
      <c r="J10" s="65">
        <f t="shared" si="2"/>
        <v>4000</v>
      </c>
      <c r="K10" s="13">
        <f t="shared" si="2"/>
        <v>0</v>
      </c>
      <c r="L10" s="13">
        <f t="shared" si="2"/>
        <v>0</v>
      </c>
      <c r="M10" s="65">
        <f t="shared" ref="M10:N10" si="3">SUM(M11:M14)</f>
        <v>0</v>
      </c>
      <c r="N10" s="65">
        <f t="shared" si="3"/>
        <v>4000</v>
      </c>
    </row>
    <row r="11" spans="1:14" ht="17.25" customHeight="1">
      <c r="A11" s="98" t="s">
        <v>42</v>
      </c>
      <c r="B11" s="224" t="s">
        <v>43</v>
      </c>
      <c r="C11" s="224"/>
      <c r="D11" s="224"/>
      <c r="E11" s="224"/>
      <c r="F11" s="224"/>
      <c r="G11" s="82">
        <v>2500</v>
      </c>
      <c r="H11" s="82">
        <v>2500</v>
      </c>
      <c r="I11" s="82">
        <v>0</v>
      </c>
      <c r="J11" s="82">
        <v>4000</v>
      </c>
      <c r="K11" s="62"/>
      <c r="L11" s="62"/>
      <c r="M11" s="82">
        <v>0</v>
      </c>
      <c r="N11" s="82">
        <f>SUM(J11:M11)</f>
        <v>4000</v>
      </c>
    </row>
    <row r="12" spans="1:14" ht="15">
      <c r="A12" s="98" t="s">
        <v>42</v>
      </c>
      <c r="B12" s="94" t="s">
        <v>65</v>
      </c>
      <c r="C12" s="94"/>
      <c r="D12" s="94"/>
      <c r="E12" s="94"/>
      <c r="F12" s="94"/>
      <c r="G12" s="82">
        <v>5778.4319999999998</v>
      </c>
      <c r="H12" s="82">
        <v>0</v>
      </c>
      <c r="I12" s="82">
        <v>0</v>
      </c>
      <c r="J12" s="82">
        <v>0</v>
      </c>
      <c r="K12" s="62"/>
      <c r="L12" s="62"/>
      <c r="M12" s="82">
        <v>0</v>
      </c>
      <c r="N12" s="82">
        <f t="shared" ref="N12:N19" si="4">SUM(J12:M12)</f>
        <v>0</v>
      </c>
    </row>
    <row r="13" spans="1:14" ht="15">
      <c r="A13" s="98" t="s">
        <v>42</v>
      </c>
      <c r="B13" s="94" t="s">
        <v>54</v>
      </c>
      <c r="C13" s="94"/>
      <c r="D13" s="94"/>
      <c r="E13" s="94"/>
      <c r="F13" s="94"/>
      <c r="G13" s="82">
        <v>0</v>
      </c>
      <c r="H13" s="82">
        <v>0</v>
      </c>
      <c r="I13" s="82">
        <v>0</v>
      </c>
      <c r="J13" s="82">
        <v>0</v>
      </c>
      <c r="K13" s="62"/>
      <c r="L13" s="62"/>
      <c r="M13" s="82">
        <v>0</v>
      </c>
      <c r="N13" s="82">
        <f t="shared" si="4"/>
        <v>0</v>
      </c>
    </row>
    <row r="14" spans="1:14" ht="15">
      <c r="A14" s="98" t="s">
        <v>42</v>
      </c>
      <c r="B14" s="94" t="s">
        <v>109</v>
      </c>
      <c r="C14" s="94"/>
      <c r="D14" s="140"/>
      <c r="E14" s="142"/>
      <c r="F14" s="141"/>
      <c r="G14" s="82">
        <v>52.16</v>
      </c>
      <c r="H14" s="82">
        <v>0</v>
      </c>
      <c r="I14" s="82">
        <v>0</v>
      </c>
      <c r="J14" s="82">
        <v>0</v>
      </c>
      <c r="K14" s="62"/>
      <c r="L14" s="62"/>
      <c r="M14" s="82">
        <v>0</v>
      </c>
      <c r="N14" s="82">
        <f t="shared" si="4"/>
        <v>0</v>
      </c>
    </row>
    <row r="15" spans="1:14" ht="16.5" customHeight="1">
      <c r="A15" s="98" t="s">
        <v>45</v>
      </c>
      <c r="B15" s="240" t="s">
        <v>128</v>
      </c>
      <c r="C15" s="240"/>
      <c r="D15" s="240"/>
      <c r="E15" s="240"/>
      <c r="F15" s="240"/>
      <c r="G15" s="65">
        <f t="shared" ref="G15:L15" si="5">SUM(G16:G19)</f>
        <v>-6676.4319999999998</v>
      </c>
      <c r="H15" s="65">
        <f t="shared" si="5"/>
        <v>-1118</v>
      </c>
      <c r="I15" s="65">
        <f t="shared" si="5"/>
        <v>-844.75</v>
      </c>
      <c r="J15" s="65">
        <f t="shared" si="5"/>
        <v>-1248</v>
      </c>
      <c r="K15" s="13">
        <f t="shared" si="5"/>
        <v>0</v>
      </c>
      <c r="L15" s="13">
        <f t="shared" si="5"/>
        <v>0</v>
      </c>
      <c r="M15" s="65">
        <f t="shared" ref="M15:N15" si="6">SUM(M16:M19)</f>
        <v>0</v>
      </c>
      <c r="N15" s="65">
        <f t="shared" si="6"/>
        <v>-1248</v>
      </c>
    </row>
    <row r="16" spans="1:14" ht="15">
      <c r="A16" s="98" t="s">
        <v>46</v>
      </c>
      <c r="B16" s="94" t="s">
        <v>47</v>
      </c>
      <c r="C16" s="94"/>
      <c r="D16" s="94"/>
      <c r="E16" s="94"/>
      <c r="F16" s="94"/>
      <c r="G16" s="82">
        <v>-898</v>
      </c>
      <c r="H16" s="82">
        <v>-1118</v>
      </c>
      <c r="I16" s="82">
        <v>-844.75</v>
      </c>
      <c r="J16" s="82">
        <v>-1248</v>
      </c>
      <c r="K16" s="62"/>
      <c r="L16" s="62"/>
      <c r="M16" s="82">
        <v>0</v>
      </c>
      <c r="N16" s="82">
        <f t="shared" si="4"/>
        <v>-1248</v>
      </c>
    </row>
    <row r="17" spans="1:14" ht="17.25" customHeight="1">
      <c r="A17" s="265" t="s">
        <v>46</v>
      </c>
      <c r="B17" s="224" t="s">
        <v>99</v>
      </c>
      <c r="C17" s="224"/>
      <c r="D17" s="224"/>
      <c r="E17" s="224"/>
      <c r="F17" s="224"/>
      <c r="G17" s="266">
        <v>-5778.4319999999998</v>
      </c>
      <c r="H17" s="266">
        <v>0</v>
      </c>
      <c r="I17" s="266">
        <v>0</v>
      </c>
      <c r="J17" s="266">
        <v>0</v>
      </c>
      <c r="K17" s="267"/>
      <c r="L17" s="267"/>
      <c r="M17" s="266">
        <v>0</v>
      </c>
      <c r="N17" s="207">
        <f t="shared" si="4"/>
        <v>0</v>
      </c>
    </row>
    <row r="18" spans="1:14" ht="15" customHeight="1">
      <c r="A18" s="265"/>
      <c r="B18" s="224"/>
      <c r="C18" s="224"/>
      <c r="D18" s="224"/>
      <c r="E18" s="224"/>
      <c r="F18" s="224"/>
      <c r="G18" s="266"/>
      <c r="H18" s="266"/>
      <c r="I18" s="266"/>
      <c r="J18" s="266"/>
      <c r="K18" s="268"/>
      <c r="L18" s="268"/>
      <c r="M18" s="266"/>
      <c r="N18" s="160"/>
    </row>
    <row r="19" spans="1:14" ht="15.95" customHeight="1">
      <c r="A19" s="98" t="s">
        <v>46</v>
      </c>
      <c r="B19" s="94" t="s">
        <v>109</v>
      </c>
      <c r="C19" s="94"/>
      <c r="D19" s="140"/>
      <c r="E19" s="142"/>
      <c r="F19" s="141"/>
      <c r="G19" s="99">
        <v>0</v>
      </c>
      <c r="H19" s="99">
        <v>0</v>
      </c>
      <c r="I19" s="99">
        <v>0</v>
      </c>
      <c r="J19" s="88">
        <v>0</v>
      </c>
      <c r="K19" s="62"/>
      <c r="L19" s="63"/>
      <c r="M19" s="194">
        <v>0</v>
      </c>
      <c r="N19" s="82">
        <f t="shared" si="4"/>
        <v>0</v>
      </c>
    </row>
    <row r="20" spans="1:14" ht="15">
      <c r="A20" s="10"/>
      <c r="B20" s="10"/>
      <c r="C20" s="10"/>
      <c r="D20" s="10"/>
      <c r="E20" s="10"/>
      <c r="F20" s="10"/>
      <c r="G20" s="15"/>
      <c r="H20" s="10"/>
      <c r="I20" s="10"/>
      <c r="J20" s="10"/>
      <c r="K20" s="10"/>
      <c r="L20" s="10"/>
    </row>
    <row r="21" spans="1:14" ht="15">
      <c r="A21" s="14" t="s">
        <v>86</v>
      </c>
      <c r="B21" s="10"/>
      <c r="C21" s="10"/>
      <c r="D21" s="10"/>
      <c r="E21" s="10"/>
      <c r="F21" s="10"/>
      <c r="G21" s="15"/>
      <c r="H21" s="15"/>
      <c r="I21" s="15"/>
      <c r="J21" s="15"/>
      <c r="K21" s="10"/>
      <c r="L21" s="10"/>
    </row>
    <row r="22" spans="1:14" ht="15">
      <c r="A22" s="14" t="s">
        <v>87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4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4" ht="14.25">
      <c r="A24" s="1"/>
    </row>
    <row r="25" spans="1:14" ht="14.25">
      <c r="A25" s="1"/>
    </row>
    <row r="26" spans="1:14">
      <c r="A26" s="3"/>
    </row>
  </sheetData>
  <mergeCells count="30">
    <mergeCell ref="M7:M8"/>
    <mergeCell ref="M17:M18"/>
    <mergeCell ref="N7:N8"/>
    <mergeCell ref="J17:J18"/>
    <mergeCell ref="J7:J8"/>
    <mergeCell ref="K17:K18"/>
    <mergeCell ref="L17:L18"/>
    <mergeCell ref="A17:A18"/>
    <mergeCell ref="B17:F18"/>
    <mergeCell ref="G17:G18"/>
    <mergeCell ref="H17:H18"/>
    <mergeCell ref="I17:I18"/>
    <mergeCell ref="I1:J1"/>
    <mergeCell ref="I2:J2"/>
    <mergeCell ref="I4:J4"/>
    <mergeCell ref="I7:I8"/>
    <mergeCell ref="L7:L8"/>
    <mergeCell ref="K7:K8"/>
    <mergeCell ref="B15:F15"/>
    <mergeCell ref="B11:F11"/>
    <mergeCell ref="B10:F10"/>
    <mergeCell ref="B9:F9"/>
    <mergeCell ref="H7:H8"/>
    <mergeCell ref="G7:G8"/>
    <mergeCell ref="M1:N1"/>
    <mergeCell ref="M2:N2"/>
    <mergeCell ref="M4:N4"/>
    <mergeCell ref="K1:L1"/>
    <mergeCell ref="K2:L2"/>
    <mergeCell ref="K4:L4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Q7" sqref="Q7"/>
    </sheetView>
  </sheetViews>
  <sheetFormatPr defaultRowHeight="12.75"/>
  <cols>
    <col min="1" max="1" width="9.7109375" customWidth="1"/>
    <col min="4" max="4" width="33.5703125" customWidth="1"/>
    <col min="5" max="5" width="10.85546875" customWidth="1"/>
    <col min="6" max="6" width="10.7109375" customWidth="1"/>
    <col min="7" max="8" width="10.140625" hidden="1" customWidth="1"/>
    <col min="9" max="9" width="14.85546875" customWidth="1"/>
    <col min="10" max="10" width="14" customWidth="1"/>
    <col min="11" max="11" width="8.140625" hidden="1" customWidth="1"/>
    <col min="12" max="12" width="12.85546875" customWidth="1"/>
    <col min="13" max="13" width="11.140625" customWidth="1"/>
  </cols>
  <sheetData>
    <row r="1" spans="1:13" ht="15.75">
      <c r="A1" s="11" t="s">
        <v>303</v>
      </c>
      <c r="B1" s="10"/>
      <c r="C1" s="11"/>
      <c r="D1" s="10"/>
      <c r="E1" s="10"/>
      <c r="F1" s="10"/>
      <c r="G1" s="10"/>
      <c r="H1" s="10"/>
      <c r="I1" s="10"/>
      <c r="M1" s="34" t="s">
        <v>82</v>
      </c>
    </row>
    <row r="2" spans="1:13" ht="0.6" customHeight="1">
      <c r="A2" s="11" t="s">
        <v>67</v>
      </c>
      <c r="B2" s="10"/>
      <c r="C2" s="11"/>
      <c r="D2" s="10"/>
      <c r="E2" s="10"/>
      <c r="F2" s="10"/>
      <c r="G2" s="10"/>
      <c r="H2" s="10"/>
      <c r="I2" s="10" t="s">
        <v>207</v>
      </c>
      <c r="J2" s="5"/>
    </row>
    <row r="3" spans="1:13" ht="20.25" customHeight="1">
      <c r="A3" s="10"/>
      <c r="B3" s="10"/>
      <c r="C3" s="10"/>
      <c r="D3" s="10"/>
      <c r="E3" s="262" t="s">
        <v>208</v>
      </c>
      <c r="F3" s="262" t="s">
        <v>242</v>
      </c>
      <c r="G3" s="80"/>
      <c r="H3" s="80"/>
      <c r="I3" s="262" t="s">
        <v>255</v>
      </c>
      <c r="J3" s="262" t="s">
        <v>243</v>
      </c>
      <c r="K3" s="269" t="s">
        <v>61</v>
      </c>
      <c r="L3" s="262" t="s">
        <v>61</v>
      </c>
      <c r="M3" s="262" t="s">
        <v>271</v>
      </c>
    </row>
    <row r="4" spans="1:13" ht="54.75" customHeight="1">
      <c r="A4" s="10"/>
      <c r="B4" s="10"/>
      <c r="C4" s="10"/>
      <c r="D4" s="10"/>
      <c r="E4" s="262"/>
      <c r="F4" s="262"/>
      <c r="G4" s="80"/>
      <c r="H4" s="80"/>
      <c r="I4" s="262"/>
      <c r="J4" s="262"/>
      <c r="K4" s="270"/>
      <c r="L4" s="262"/>
      <c r="M4" s="262"/>
    </row>
    <row r="5" spans="1:13" ht="15">
      <c r="A5" s="80"/>
      <c r="B5" s="81" t="s">
        <v>83</v>
      </c>
      <c r="C5" s="80"/>
      <c r="D5" s="80"/>
      <c r="E5" s="64">
        <f>SUM(E6+E8+E10)</f>
        <v>4157.9680000000008</v>
      </c>
      <c r="F5" s="64">
        <f>SUM(F6+F8+F10)</f>
        <v>5162.5739999999996</v>
      </c>
      <c r="G5" s="64">
        <f>SUM(G6+G8+G10)</f>
        <v>0</v>
      </c>
      <c r="H5" s="80"/>
      <c r="I5" s="64">
        <f>SUM(I6+I8+I10)</f>
        <v>1514.6799999999998</v>
      </c>
      <c r="J5" s="64">
        <f>SUM(J6+J8+J10)</f>
        <v>9115.5959999999995</v>
      </c>
      <c r="K5" s="64">
        <f>SUM(K6+K8+K10)</f>
        <v>0</v>
      </c>
      <c r="L5" s="64">
        <f>SUM(L6+L8+L10)</f>
        <v>18.335999999999999</v>
      </c>
      <c r="M5" s="66">
        <f>SUM(M6+M8+M10)</f>
        <v>9133.9319999999989</v>
      </c>
    </row>
    <row r="6" spans="1:13" ht="15">
      <c r="A6" s="81">
        <v>381</v>
      </c>
      <c r="B6" s="81" t="s">
        <v>23</v>
      </c>
      <c r="C6" s="80"/>
      <c r="D6" s="80"/>
      <c r="E6" s="65">
        <f>SUM(E7:E7)</f>
        <v>0</v>
      </c>
      <c r="F6" s="65">
        <f>SUM(F7:F7)</f>
        <v>20.56</v>
      </c>
      <c r="G6" s="65">
        <f>SUM(G7:G7)</f>
        <v>0</v>
      </c>
      <c r="H6" s="80"/>
      <c r="I6" s="65">
        <f>SUM(I7:I7)</f>
        <v>11.81</v>
      </c>
      <c r="J6" s="65">
        <f>SUM(J7:J7)</f>
        <v>0</v>
      </c>
      <c r="K6" s="65">
        <f>SUM(K7:K7)</f>
        <v>0</v>
      </c>
      <c r="L6" s="65">
        <f>SUM(L7:L7)</f>
        <v>0</v>
      </c>
      <c r="M6" s="65">
        <f>SUM(M7:M7)</f>
        <v>0</v>
      </c>
    </row>
    <row r="7" spans="1:13" ht="15">
      <c r="A7" s="80">
        <v>3811</v>
      </c>
      <c r="B7" s="80" t="s">
        <v>24</v>
      </c>
      <c r="C7" s="80"/>
      <c r="D7" s="80"/>
      <c r="E7" s="66">
        <v>0</v>
      </c>
      <c r="F7" s="66">
        <v>20.56</v>
      </c>
      <c r="G7" s="82"/>
      <c r="H7" s="80"/>
      <c r="I7" s="66">
        <v>11.81</v>
      </c>
      <c r="J7" s="66">
        <v>0</v>
      </c>
      <c r="K7" s="66"/>
      <c r="L7" s="66">
        <v>0</v>
      </c>
      <c r="M7" s="66">
        <v>0</v>
      </c>
    </row>
    <row r="8" spans="1:13" ht="15.75" customHeight="1">
      <c r="A8" s="81"/>
      <c r="B8" s="240" t="s">
        <v>25</v>
      </c>
      <c r="C8" s="240"/>
      <c r="D8" s="240"/>
      <c r="E8" s="64">
        <f>SUM(E9:E9)</f>
        <v>0.73699999999999999</v>
      </c>
      <c r="F8" s="64">
        <f>SUM(F9:F9)</f>
        <v>0.9</v>
      </c>
      <c r="G8" s="64">
        <f>SUM(G9:G9)</f>
        <v>0</v>
      </c>
      <c r="H8" s="80"/>
      <c r="I8" s="64">
        <f>SUM(I9:I9)</f>
        <v>0.71599999999999997</v>
      </c>
      <c r="J8" s="64">
        <f>SUM(J9:J9)</f>
        <v>0.5</v>
      </c>
      <c r="K8" s="64">
        <f>SUM(K9:K9)</f>
        <v>0</v>
      </c>
      <c r="L8" s="64">
        <f>SUM(L9:L9)</f>
        <v>0</v>
      </c>
      <c r="M8" s="64">
        <f>SUM(M9:M9)</f>
        <v>0.5</v>
      </c>
    </row>
    <row r="9" spans="1:13" ht="15">
      <c r="A9" s="80">
        <v>655</v>
      </c>
      <c r="B9" s="80" t="s">
        <v>26</v>
      </c>
      <c r="C9" s="80"/>
      <c r="D9" s="80"/>
      <c r="E9" s="66">
        <v>0.73699999999999999</v>
      </c>
      <c r="F9" s="66">
        <v>0.9</v>
      </c>
      <c r="G9" s="82"/>
      <c r="H9" s="80"/>
      <c r="I9" s="66">
        <v>0.71599999999999997</v>
      </c>
      <c r="J9" s="66">
        <v>0.5</v>
      </c>
      <c r="K9" s="79"/>
      <c r="L9" s="66">
        <v>0</v>
      </c>
      <c r="M9" s="66">
        <v>0.5</v>
      </c>
    </row>
    <row r="10" spans="1:13" ht="17.100000000000001" customHeight="1">
      <c r="A10" s="83">
        <v>3502</v>
      </c>
      <c r="B10" s="83" t="s">
        <v>27</v>
      </c>
      <c r="C10" s="80"/>
      <c r="D10" s="80"/>
      <c r="E10" s="64">
        <f>SUM(E11:E28)</f>
        <v>4157.2310000000007</v>
      </c>
      <c r="F10" s="64">
        <f>SUM(F11:F28)</f>
        <v>5141.1139999999996</v>
      </c>
      <c r="G10" s="64">
        <f>SUM(G11:G27)</f>
        <v>0</v>
      </c>
      <c r="H10" s="80"/>
      <c r="I10" s="64">
        <f>SUM(I11:I28)</f>
        <v>1502.1539999999998</v>
      </c>
      <c r="J10" s="64">
        <f>SUM(J11:J28)</f>
        <v>9115.0959999999995</v>
      </c>
      <c r="K10" s="64">
        <f>SUM(K11:K27)</f>
        <v>0</v>
      </c>
      <c r="L10" s="64">
        <f>SUM(L11:L28)</f>
        <v>18.335999999999999</v>
      </c>
      <c r="M10" s="64">
        <f>SUM(M11:M28)</f>
        <v>9133.4319999999989</v>
      </c>
    </row>
    <row r="11" spans="1:13" ht="15.75" customHeight="1">
      <c r="A11" s="285" t="s">
        <v>196</v>
      </c>
      <c r="B11" s="275" t="s">
        <v>262</v>
      </c>
      <c r="C11" s="276"/>
      <c r="D11" s="277"/>
      <c r="E11" s="230">
        <v>0</v>
      </c>
      <c r="F11" s="230">
        <v>15</v>
      </c>
      <c r="G11" s="86"/>
      <c r="H11" s="86"/>
      <c r="I11" s="281">
        <v>0</v>
      </c>
      <c r="J11" s="230">
        <v>985</v>
      </c>
      <c r="K11" s="79"/>
      <c r="L11" s="230">
        <v>3.3359999999999999</v>
      </c>
      <c r="M11" s="258">
        <f>SUM(J11:L11)</f>
        <v>988.33600000000001</v>
      </c>
    </row>
    <row r="12" spans="1:13" ht="15.75" customHeight="1">
      <c r="A12" s="286"/>
      <c r="B12" s="278"/>
      <c r="C12" s="279"/>
      <c r="D12" s="280"/>
      <c r="E12" s="230"/>
      <c r="F12" s="230"/>
      <c r="G12" s="85"/>
      <c r="H12" s="86"/>
      <c r="I12" s="282"/>
      <c r="J12" s="230"/>
      <c r="K12" s="160"/>
      <c r="L12" s="230"/>
      <c r="M12" s="258"/>
    </row>
    <row r="13" spans="1:13" ht="27" customHeight="1">
      <c r="A13" s="94" t="s">
        <v>196</v>
      </c>
      <c r="B13" s="224" t="s">
        <v>195</v>
      </c>
      <c r="C13" s="224"/>
      <c r="D13" s="224"/>
      <c r="E13" s="66">
        <v>1000</v>
      </c>
      <c r="F13" s="66">
        <v>967.33</v>
      </c>
      <c r="G13" s="82"/>
      <c r="H13" s="80"/>
      <c r="I13" s="66">
        <v>0</v>
      </c>
      <c r="J13" s="84">
        <v>0</v>
      </c>
      <c r="K13" s="82"/>
      <c r="L13" s="84">
        <v>0</v>
      </c>
      <c r="M13" s="84">
        <f>SUM(J13:L13)</f>
        <v>0</v>
      </c>
    </row>
    <row r="14" spans="1:13" ht="27" customHeight="1">
      <c r="A14" s="174" t="s">
        <v>193</v>
      </c>
      <c r="B14" s="220" t="s">
        <v>279</v>
      </c>
      <c r="C14" s="221"/>
      <c r="D14" s="222"/>
      <c r="E14" s="66">
        <v>0</v>
      </c>
      <c r="F14" s="66">
        <v>0</v>
      </c>
      <c r="G14" s="82"/>
      <c r="H14" s="80"/>
      <c r="I14" s="66">
        <v>0</v>
      </c>
      <c r="J14" s="84">
        <v>0</v>
      </c>
      <c r="K14" s="82"/>
      <c r="L14" s="84">
        <v>15</v>
      </c>
      <c r="M14" s="84">
        <f>SUM(J14:L14)</f>
        <v>15</v>
      </c>
    </row>
    <row r="15" spans="1:13" ht="29.1" customHeight="1">
      <c r="A15" s="174" t="s">
        <v>193</v>
      </c>
      <c r="B15" s="220" t="s">
        <v>194</v>
      </c>
      <c r="C15" s="221"/>
      <c r="D15" s="222"/>
      <c r="E15" s="66">
        <v>3000</v>
      </c>
      <c r="F15" s="66">
        <v>2803.0749999999998</v>
      </c>
      <c r="G15" s="82"/>
      <c r="H15" s="80"/>
      <c r="I15" s="66">
        <v>711.98900000000003</v>
      </c>
      <c r="J15" s="84">
        <v>0</v>
      </c>
      <c r="K15" s="82"/>
      <c r="L15" s="84">
        <v>0</v>
      </c>
      <c r="M15" s="84">
        <f>SUM(J15:L15)</f>
        <v>0</v>
      </c>
    </row>
    <row r="16" spans="1:13" ht="16.5" customHeight="1">
      <c r="A16" s="225" t="s">
        <v>196</v>
      </c>
      <c r="B16" s="225" t="s">
        <v>263</v>
      </c>
      <c r="C16" s="225"/>
      <c r="D16" s="225"/>
      <c r="E16" s="230">
        <v>23.021000000000001</v>
      </c>
      <c r="F16" s="230">
        <v>34.399000000000001</v>
      </c>
      <c r="G16" s="85"/>
      <c r="H16" s="86"/>
      <c r="I16" s="281">
        <v>34.399000000000001</v>
      </c>
      <c r="J16" s="230">
        <v>0</v>
      </c>
      <c r="K16" s="79"/>
      <c r="L16" s="230">
        <v>0</v>
      </c>
      <c r="M16" s="230">
        <f>SUM(J16:L16)</f>
        <v>0</v>
      </c>
    </row>
    <row r="17" spans="1:13" ht="15.75" customHeight="1">
      <c r="A17" s="225"/>
      <c r="B17" s="225"/>
      <c r="C17" s="225"/>
      <c r="D17" s="225"/>
      <c r="E17" s="230"/>
      <c r="F17" s="230"/>
      <c r="G17" s="85"/>
      <c r="H17" s="86"/>
      <c r="I17" s="282"/>
      <c r="J17" s="230"/>
      <c r="K17" s="160"/>
      <c r="L17" s="230"/>
      <c r="M17" s="230"/>
    </row>
    <row r="18" spans="1:13" ht="17.25" customHeight="1">
      <c r="A18" s="287" t="s">
        <v>196</v>
      </c>
      <c r="B18" s="289" t="s">
        <v>264</v>
      </c>
      <c r="C18" s="290"/>
      <c r="D18" s="291"/>
      <c r="E18" s="281">
        <v>0</v>
      </c>
      <c r="F18" s="281">
        <v>476</v>
      </c>
      <c r="G18" s="85"/>
      <c r="H18" s="86"/>
      <c r="I18" s="281">
        <v>0</v>
      </c>
      <c r="J18" s="283">
        <v>6509</v>
      </c>
      <c r="K18" s="79"/>
      <c r="L18" s="283">
        <v>0</v>
      </c>
      <c r="M18" s="283">
        <f>SUM(J18:L18)</f>
        <v>6509</v>
      </c>
    </row>
    <row r="19" spans="1:13" ht="15" customHeight="1">
      <c r="A19" s="288"/>
      <c r="B19" s="292"/>
      <c r="C19" s="293"/>
      <c r="D19" s="294"/>
      <c r="E19" s="282"/>
      <c r="F19" s="282"/>
      <c r="G19" s="85"/>
      <c r="H19" s="86"/>
      <c r="I19" s="282"/>
      <c r="J19" s="284"/>
      <c r="K19" s="160"/>
      <c r="L19" s="284"/>
      <c r="M19" s="284"/>
    </row>
    <row r="20" spans="1:13" ht="15" customHeight="1">
      <c r="A20" s="225" t="s">
        <v>196</v>
      </c>
      <c r="B20" s="225" t="s">
        <v>203</v>
      </c>
      <c r="C20" s="225"/>
      <c r="D20" s="225"/>
      <c r="E20" s="230">
        <v>87.02</v>
      </c>
      <c r="F20" s="230">
        <v>0</v>
      </c>
      <c r="G20" s="85"/>
      <c r="H20" s="86"/>
      <c r="I20" s="281">
        <v>0</v>
      </c>
      <c r="J20" s="258">
        <v>0</v>
      </c>
      <c r="K20" s="79"/>
      <c r="L20" s="258">
        <v>0</v>
      </c>
      <c r="M20" s="258">
        <f>SUM(J20:L20)</f>
        <v>0</v>
      </c>
    </row>
    <row r="21" spans="1:13" ht="15.75" customHeight="1">
      <c r="A21" s="225"/>
      <c r="B21" s="225"/>
      <c r="C21" s="225"/>
      <c r="D21" s="225"/>
      <c r="E21" s="230"/>
      <c r="F21" s="230"/>
      <c r="G21" s="85"/>
      <c r="H21" s="86"/>
      <c r="I21" s="282"/>
      <c r="J21" s="258"/>
      <c r="K21" s="160"/>
      <c r="L21" s="258"/>
      <c r="M21" s="258"/>
    </row>
    <row r="22" spans="1:13" ht="15" customHeight="1">
      <c r="A22" s="225" t="s">
        <v>196</v>
      </c>
      <c r="B22" s="225" t="s">
        <v>265</v>
      </c>
      <c r="C22" s="225"/>
      <c r="D22" s="225"/>
      <c r="E22" s="230">
        <v>0</v>
      </c>
      <c r="F22" s="230">
        <v>0</v>
      </c>
      <c r="G22" s="85"/>
      <c r="H22" s="86"/>
      <c r="I22" s="281">
        <v>0</v>
      </c>
      <c r="J22" s="230">
        <v>935</v>
      </c>
      <c r="K22" s="79"/>
      <c r="L22" s="230">
        <v>0</v>
      </c>
      <c r="M22" s="230">
        <f>SUM(J22:L22)</f>
        <v>935</v>
      </c>
    </row>
    <row r="23" spans="1:13" ht="17.25" customHeight="1">
      <c r="A23" s="225"/>
      <c r="B23" s="225"/>
      <c r="C23" s="225"/>
      <c r="D23" s="225"/>
      <c r="E23" s="230"/>
      <c r="F23" s="230"/>
      <c r="G23" s="85"/>
      <c r="H23" s="86"/>
      <c r="I23" s="282"/>
      <c r="J23" s="230"/>
      <c r="K23" s="160"/>
      <c r="L23" s="230"/>
      <c r="M23" s="230"/>
    </row>
    <row r="24" spans="1:13" ht="28.5" customHeight="1">
      <c r="A24" s="174" t="s">
        <v>193</v>
      </c>
      <c r="B24" s="274" t="s">
        <v>266</v>
      </c>
      <c r="C24" s="274"/>
      <c r="D24" s="274"/>
      <c r="E24" s="66">
        <v>23.594999999999999</v>
      </c>
      <c r="F24" s="66">
        <v>413.90499999999997</v>
      </c>
      <c r="G24" s="82"/>
      <c r="H24" s="80"/>
      <c r="I24" s="66">
        <v>354.73899999999998</v>
      </c>
      <c r="J24" s="66">
        <v>0</v>
      </c>
      <c r="K24" s="82"/>
      <c r="L24" s="66">
        <v>0</v>
      </c>
      <c r="M24" s="66">
        <f>SUM(J24:L24)</f>
        <v>0</v>
      </c>
    </row>
    <row r="25" spans="1:13" ht="27.95" customHeight="1">
      <c r="A25" s="174" t="s">
        <v>193</v>
      </c>
      <c r="B25" s="274" t="s">
        <v>267</v>
      </c>
      <c r="C25" s="274"/>
      <c r="D25" s="274"/>
      <c r="E25" s="66">
        <v>23.594999999999999</v>
      </c>
      <c r="F25" s="66">
        <v>431.40499999999997</v>
      </c>
      <c r="G25" s="82"/>
      <c r="H25" s="80"/>
      <c r="I25" s="66">
        <v>401.41699999999997</v>
      </c>
      <c r="J25" s="66">
        <v>0</v>
      </c>
      <c r="K25" s="82"/>
      <c r="L25" s="66">
        <v>0</v>
      </c>
      <c r="M25" s="66">
        <f>SUM(J25:L25)</f>
        <v>0</v>
      </c>
    </row>
    <row r="26" spans="1:13" ht="27.95" customHeight="1">
      <c r="A26" s="175" t="s">
        <v>57</v>
      </c>
      <c r="B26" s="271" t="s">
        <v>201</v>
      </c>
      <c r="C26" s="272"/>
      <c r="D26" s="273"/>
      <c r="E26" s="66">
        <v>0</v>
      </c>
      <c r="F26" s="66">
        <v>0</v>
      </c>
      <c r="G26" s="82"/>
      <c r="H26" s="80"/>
      <c r="I26" s="66">
        <v>0</v>
      </c>
      <c r="J26" s="84">
        <v>244.732</v>
      </c>
      <c r="K26" s="82"/>
      <c r="L26" s="84">
        <v>0</v>
      </c>
      <c r="M26" s="84">
        <f>SUM(J26:L26)</f>
        <v>244.732</v>
      </c>
    </row>
    <row r="27" spans="1:13" ht="40.5" customHeight="1">
      <c r="A27" s="175" t="s">
        <v>57</v>
      </c>
      <c r="B27" s="271" t="s">
        <v>198</v>
      </c>
      <c r="C27" s="272"/>
      <c r="D27" s="273"/>
      <c r="E27" s="66">
        <v>0</v>
      </c>
      <c r="F27" s="66">
        <v>0</v>
      </c>
      <c r="G27" s="82"/>
      <c r="H27" s="80"/>
      <c r="I27" s="66">
        <v>0</v>
      </c>
      <c r="J27" s="84">
        <v>441.36399999999998</v>
      </c>
      <c r="K27" s="82"/>
      <c r="L27" s="84">
        <v>0</v>
      </c>
      <c r="M27" s="84">
        <f>SUM(J27:L27)</f>
        <v>441.36399999999998</v>
      </c>
    </row>
    <row r="28" spans="1:13" ht="27.6" customHeight="1">
      <c r="A28" s="94">
        <v>3502</v>
      </c>
      <c r="B28" s="274" t="s">
        <v>251</v>
      </c>
      <c r="C28" s="274"/>
      <c r="D28" s="274"/>
      <c r="E28" s="82">
        <v>0</v>
      </c>
      <c r="F28" s="66">
        <v>0</v>
      </c>
      <c r="G28" s="80"/>
      <c r="H28" s="80"/>
      <c r="I28" s="66">
        <v>-0.39</v>
      </c>
      <c r="J28" s="177">
        <v>0</v>
      </c>
      <c r="L28" s="177">
        <v>0</v>
      </c>
      <c r="M28" s="177">
        <f>SUM(J28:L28)</f>
        <v>0</v>
      </c>
    </row>
    <row r="29" spans="1:13" ht="0.6" customHeight="1">
      <c r="A29" s="10"/>
      <c r="B29" s="10"/>
      <c r="C29" s="10"/>
      <c r="D29" s="11"/>
      <c r="E29" s="10">
        <v>4157.9679999999998</v>
      </c>
      <c r="F29" s="18">
        <v>8093.57</v>
      </c>
      <c r="G29" s="10"/>
      <c r="H29" s="10"/>
      <c r="I29" s="18">
        <v>1514.68</v>
      </c>
      <c r="J29" s="30">
        <v>9115.5959999999995</v>
      </c>
    </row>
    <row r="30" spans="1:13" ht="19.5" hidden="1" customHeight="1">
      <c r="A30" s="10"/>
      <c r="B30" s="10"/>
      <c r="C30" s="10"/>
      <c r="D30" s="10"/>
      <c r="E30" s="22">
        <f>SUM(E5-E29)</f>
        <v>9.0949470177292824E-13</v>
      </c>
      <c r="F30" s="22">
        <f>SUM(F5-F29)</f>
        <v>-2930.9960000000001</v>
      </c>
      <c r="G30" s="15"/>
      <c r="H30" s="10"/>
      <c r="I30" s="22">
        <f>SUM(I5-I29)</f>
        <v>-2.2737367544323206E-13</v>
      </c>
      <c r="J30" s="22">
        <f>SUM(J5-J29)</f>
        <v>0</v>
      </c>
    </row>
    <row r="31" spans="1:13" ht="15.95" customHeight="1">
      <c r="A31" s="10"/>
      <c r="B31" s="10"/>
      <c r="C31" s="10"/>
      <c r="D31" s="10"/>
      <c r="E31" s="10"/>
      <c r="F31" s="18"/>
      <c r="G31" s="10"/>
      <c r="H31" s="10"/>
      <c r="I31" s="18"/>
      <c r="J31" s="30"/>
    </row>
    <row r="32" spans="1:13" ht="15">
      <c r="A32" s="10"/>
      <c r="B32" s="10"/>
      <c r="C32" s="10"/>
      <c r="D32" s="10"/>
      <c r="E32" s="18"/>
      <c r="F32" s="18"/>
      <c r="G32" s="18"/>
      <c r="H32" s="18"/>
      <c r="I32" s="18"/>
      <c r="J32" s="30"/>
    </row>
    <row r="33" spans="1:10" ht="15.95" customHeight="1">
      <c r="A33" s="10"/>
      <c r="B33" s="10"/>
      <c r="C33" s="10"/>
      <c r="D33" s="10"/>
      <c r="E33" s="10"/>
      <c r="F33" s="12"/>
      <c r="G33" s="12"/>
      <c r="H33" s="12"/>
      <c r="I33" s="16"/>
      <c r="J33" s="6"/>
    </row>
    <row r="34" spans="1:10" ht="15">
      <c r="A34" s="14" t="s">
        <v>28</v>
      </c>
      <c r="B34" s="14"/>
      <c r="C34" s="10"/>
      <c r="D34" s="10"/>
      <c r="E34" s="17"/>
      <c r="F34" s="17"/>
      <c r="G34" s="18"/>
      <c r="H34" s="12"/>
      <c r="I34" s="17"/>
      <c r="J34" s="17"/>
    </row>
    <row r="35" spans="1:10" ht="15">
      <c r="A35" s="14" t="s">
        <v>89</v>
      </c>
      <c r="B35" s="14"/>
      <c r="C35" s="10"/>
      <c r="D35" s="10"/>
      <c r="E35" s="10"/>
      <c r="F35" s="10"/>
      <c r="G35" s="10"/>
      <c r="H35" s="10"/>
      <c r="I35" s="10"/>
      <c r="J35" s="5"/>
    </row>
    <row r="36" spans="1:10" ht="15">
      <c r="A36" s="20"/>
      <c r="B36" s="19"/>
      <c r="C36" s="10"/>
      <c r="D36" s="10"/>
      <c r="E36" s="10"/>
      <c r="F36" s="10"/>
      <c r="G36" s="10"/>
      <c r="H36" s="10"/>
      <c r="I36" s="10"/>
      <c r="J36" s="5"/>
    </row>
  </sheetData>
  <mergeCells count="56">
    <mergeCell ref="L22:L23"/>
    <mergeCell ref="M3:M4"/>
    <mergeCell ref="M11:M12"/>
    <mergeCell ref="M16:M17"/>
    <mergeCell ref="M18:M19"/>
    <mergeCell ref="M20:M21"/>
    <mergeCell ref="M22:M23"/>
    <mergeCell ref="L3:L4"/>
    <mergeCell ref="L11:L12"/>
    <mergeCell ref="L16:L17"/>
    <mergeCell ref="L18:L19"/>
    <mergeCell ref="L20:L21"/>
    <mergeCell ref="A18:A19"/>
    <mergeCell ref="A20:A21"/>
    <mergeCell ref="A22:A23"/>
    <mergeCell ref="B16:D17"/>
    <mergeCell ref="B22:D23"/>
    <mergeCell ref="B18:D19"/>
    <mergeCell ref="B20:D21"/>
    <mergeCell ref="A11:A12"/>
    <mergeCell ref="A16:A17"/>
    <mergeCell ref="E16:E17"/>
    <mergeCell ref="F16:F17"/>
    <mergeCell ref="I16:I17"/>
    <mergeCell ref="B14:D14"/>
    <mergeCell ref="B28:D28"/>
    <mergeCell ref="F3:F4"/>
    <mergeCell ref="I3:I4"/>
    <mergeCell ref="J3:J4"/>
    <mergeCell ref="E3:E4"/>
    <mergeCell ref="F11:F12"/>
    <mergeCell ref="I11:I12"/>
    <mergeCell ref="J11:J12"/>
    <mergeCell ref="J16:J17"/>
    <mergeCell ref="E18:E19"/>
    <mergeCell ref="F18:F19"/>
    <mergeCell ref="E22:E23"/>
    <mergeCell ref="F22:F23"/>
    <mergeCell ref="E20:E21"/>
    <mergeCell ref="F20:F21"/>
    <mergeCell ref="J18:J19"/>
    <mergeCell ref="K3:K4"/>
    <mergeCell ref="B8:D8"/>
    <mergeCell ref="B26:D26"/>
    <mergeCell ref="B27:D27"/>
    <mergeCell ref="B15:D15"/>
    <mergeCell ref="B13:D13"/>
    <mergeCell ref="B24:D24"/>
    <mergeCell ref="B25:D25"/>
    <mergeCell ref="B11:D12"/>
    <mergeCell ref="E11:E12"/>
    <mergeCell ref="I18:I19"/>
    <mergeCell ref="I22:I23"/>
    <mergeCell ref="J22:J23"/>
    <mergeCell ref="I20:I21"/>
    <mergeCell ref="J20:J21"/>
  </mergeCells>
  <phoneticPr fontId="0" type="noConversion"/>
  <pageMargins left="0.59055118110236227" right="0.59055118110236227" top="0.35433070866141736" bottom="0.35433070866141736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106" zoomScaleNormal="106" workbookViewId="0">
      <selection activeCell="L5" sqref="L5"/>
    </sheetView>
  </sheetViews>
  <sheetFormatPr defaultRowHeight="12.75"/>
  <cols>
    <col min="1" max="1" width="10" customWidth="1"/>
    <col min="2" max="2" width="70.42578125" customWidth="1"/>
    <col min="3" max="4" width="10.28515625" customWidth="1"/>
    <col min="5" max="5" width="11.140625" customWidth="1"/>
    <col min="6" max="6" width="8.42578125" hidden="1" customWidth="1"/>
    <col min="7" max="7" width="11.42578125" customWidth="1"/>
    <col min="8" max="8" width="10.28515625" customWidth="1"/>
  </cols>
  <sheetData>
    <row r="1" spans="1:8" ht="17.45" customHeight="1" thickBot="1">
      <c r="A1" s="10"/>
      <c r="B1" s="11"/>
      <c r="C1" s="11"/>
      <c r="D1" s="21"/>
      <c r="E1" s="10"/>
      <c r="H1" s="10" t="s">
        <v>60</v>
      </c>
    </row>
    <row r="2" spans="1:8" ht="24.6" customHeight="1">
      <c r="A2" s="11" t="s">
        <v>304</v>
      </c>
      <c r="B2" s="11"/>
      <c r="C2" s="262" t="s">
        <v>250</v>
      </c>
      <c r="D2" s="262" t="s">
        <v>244</v>
      </c>
      <c r="E2" s="262" t="s">
        <v>245</v>
      </c>
      <c r="F2" s="295" t="s">
        <v>61</v>
      </c>
      <c r="G2" s="262" t="s">
        <v>61</v>
      </c>
      <c r="H2" s="262" t="s">
        <v>277</v>
      </c>
    </row>
    <row r="3" spans="1:8" ht="20.100000000000001" customHeight="1">
      <c r="A3" s="11" t="s">
        <v>67</v>
      </c>
      <c r="B3" s="11"/>
      <c r="C3" s="262"/>
      <c r="D3" s="262"/>
      <c r="E3" s="262"/>
      <c r="F3" s="296"/>
      <c r="G3" s="262"/>
      <c r="H3" s="262"/>
    </row>
    <row r="4" spans="1:8" ht="18.95" customHeight="1">
      <c r="A4" s="11"/>
      <c r="B4" s="11"/>
      <c r="C4" s="262"/>
      <c r="D4" s="262"/>
      <c r="E4" s="262"/>
      <c r="F4" s="296"/>
      <c r="G4" s="262"/>
      <c r="H4" s="262"/>
    </row>
    <row r="5" spans="1:8" ht="66.75" customHeight="1">
      <c r="A5" s="10"/>
      <c r="B5" s="10"/>
      <c r="C5" s="262"/>
      <c r="D5" s="262"/>
      <c r="E5" s="262"/>
      <c r="F5" s="296"/>
      <c r="G5" s="262"/>
      <c r="H5" s="262"/>
    </row>
    <row r="6" spans="1:8" ht="14.25">
      <c r="A6" s="103" t="s">
        <v>39</v>
      </c>
      <c r="B6" s="104" t="s">
        <v>50</v>
      </c>
      <c r="C6" s="105">
        <f t="shared" ref="C6:H6" si="0">SUM(C7+C26)</f>
        <v>1654.1600000000008</v>
      </c>
      <c r="D6" s="105">
        <f t="shared" si="0"/>
        <v>1382</v>
      </c>
      <c r="E6" s="105">
        <f t="shared" si="0"/>
        <v>2752</v>
      </c>
      <c r="F6" s="158">
        <f t="shared" si="0"/>
        <v>0</v>
      </c>
      <c r="G6" s="105">
        <f t="shared" si="0"/>
        <v>0</v>
      </c>
      <c r="H6" s="105">
        <f t="shared" si="0"/>
        <v>2752</v>
      </c>
    </row>
    <row r="7" spans="1:8" ht="14.25">
      <c r="A7" s="106" t="s">
        <v>73</v>
      </c>
      <c r="B7" s="81" t="s">
        <v>125</v>
      </c>
      <c r="C7" s="64">
        <f t="shared" ref="C7:H7" si="1">SUM(C8:C25)</f>
        <v>8330.5920000000006</v>
      </c>
      <c r="D7" s="64">
        <f t="shared" si="1"/>
        <v>2500</v>
      </c>
      <c r="E7" s="64">
        <f t="shared" si="1"/>
        <v>4000</v>
      </c>
      <c r="F7" s="157">
        <f t="shared" si="1"/>
        <v>0</v>
      </c>
      <c r="G7" s="64">
        <f t="shared" si="1"/>
        <v>0</v>
      </c>
      <c r="H7" s="64">
        <f t="shared" si="1"/>
        <v>4000</v>
      </c>
    </row>
    <row r="8" spans="1:8" ht="15">
      <c r="A8" s="80" t="s">
        <v>44</v>
      </c>
      <c r="B8" s="107" t="s">
        <v>249</v>
      </c>
      <c r="C8" s="66">
        <v>0</v>
      </c>
      <c r="D8" s="66">
        <v>280</v>
      </c>
      <c r="E8" s="66">
        <v>0</v>
      </c>
      <c r="F8" s="156"/>
      <c r="G8" s="66">
        <v>0</v>
      </c>
      <c r="H8" s="66">
        <f>SUM(E8:G8)</f>
        <v>0</v>
      </c>
    </row>
    <row r="9" spans="1:8" ht="15">
      <c r="A9" s="80" t="s">
        <v>44</v>
      </c>
      <c r="B9" s="80" t="s">
        <v>66</v>
      </c>
      <c r="C9" s="66">
        <v>10</v>
      </c>
      <c r="D9" s="66">
        <v>0</v>
      </c>
      <c r="E9" s="66">
        <v>0</v>
      </c>
      <c r="F9" s="100"/>
      <c r="G9" s="66">
        <v>0</v>
      </c>
      <c r="H9" s="66">
        <f t="shared" ref="H9:H25" si="2">SUM(E9:G9)</f>
        <v>0</v>
      </c>
    </row>
    <row r="10" spans="1:8" ht="27" customHeight="1">
      <c r="A10" s="80" t="s">
        <v>44</v>
      </c>
      <c r="B10" s="108" t="s">
        <v>90</v>
      </c>
      <c r="C10" s="66">
        <v>115</v>
      </c>
      <c r="D10" s="66">
        <v>227.62</v>
      </c>
      <c r="E10" s="109">
        <v>0</v>
      </c>
      <c r="F10" s="164"/>
      <c r="G10" s="109">
        <v>0</v>
      </c>
      <c r="H10" s="66">
        <f t="shared" si="2"/>
        <v>0</v>
      </c>
    </row>
    <row r="11" spans="1:8" ht="17.25" customHeight="1">
      <c r="A11" s="80" t="s">
        <v>44</v>
      </c>
      <c r="B11" s="188" t="s">
        <v>92</v>
      </c>
      <c r="C11" s="66">
        <v>158.62100000000001</v>
      </c>
      <c r="D11" s="66">
        <v>0</v>
      </c>
      <c r="E11" s="66">
        <v>0</v>
      </c>
      <c r="F11" s="164"/>
      <c r="G11" s="66">
        <v>0</v>
      </c>
      <c r="H11" s="66">
        <f t="shared" si="2"/>
        <v>0</v>
      </c>
    </row>
    <row r="12" spans="1:8" ht="15.75" customHeight="1">
      <c r="A12" s="80" t="s">
        <v>44</v>
      </c>
      <c r="B12" s="80" t="s">
        <v>91</v>
      </c>
      <c r="C12" s="66">
        <v>774</v>
      </c>
      <c r="D12" s="66">
        <v>720</v>
      </c>
      <c r="E12" s="66">
        <v>3200</v>
      </c>
      <c r="F12" s="164"/>
      <c r="G12" s="66">
        <v>0</v>
      </c>
      <c r="H12" s="66">
        <f t="shared" si="2"/>
        <v>3200</v>
      </c>
    </row>
    <row r="13" spans="1:8" ht="15">
      <c r="A13" s="80" t="s">
        <v>44</v>
      </c>
      <c r="B13" s="80" t="s">
        <v>93</v>
      </c>
      <c r="C13" s="66">
        <v>9.7919999999999998</v>
      </c>
      <c r="D13" s="66">
        <v>0</v>
      </c>
      <c r="E13" s="66">
        <v>0</v>
      </c>
      <c r="F13" s="164"/>
      <c r="G13" s="66">
        <v>0</v>
      </c>
      <c r="H13" s="66">
        <f t="shared" si="2"/>
        <v>0</v>
      </c>
    </row>
    <row r="14" spans="1:8" ht="14.25" customHeight="1">
      <c r="A14" s="80" t="s">
        <v>44</v>
      </c>
      <c r="B14" s="108" t="s">
        <v>106</v>
      </c>
      <c r="C14" s="66">
        <v>7.7380000000000004</v>
      </c>
      <c r="D14" s="66">
        <v>15</v>
      </c>
      <c r="E14" s="66">
        <v>0</v>
      </c>
      <c r="F14" s="164"/>
      <c r="G14" s="66">
        <v>0</v>
      </c>
      <c r="H14" s="66">
        <f t="shared" si="2"/>
        <v>0</v>
      </c>
    </row>
    <row r="15" spans="1:8" ht="15">
      <c r="A15" s="80" t="s">
        <v>44</v>
      </c>
      <c r="B15" s="80" t="s">
        <v>141</v>
      </c>
      <c r="C15" s="66">
        <v>31.262</v>
      </c>
      <c r="D15" s="66">
        <v>180</v>
      </c>
      <c r="E15" s="66">
        <v>200</v>
      </c>
      <c r="F15" s="164"/>
      <c r="G15" s="66">
        <v>0</v>
      </c>
      <c r="H15" s="66">
        <f t="shared" si="2"/>
        <v>200</v>
      </c>
    </row>
    <row r="16" spans="1:8" ht="15" customHeight="1">
      <c r="A16" s="80" t="s">
        <v>44</v>
      </c>
      <c r="B16" s="108" t="s">
        <v>108</v>
      </c>
      <c r="C16" s="66">
        <v>58.4</v>
      </c>
      <c r="D16" s="66">
        <v>0</v>
      </c>
      <c r="E16" s="66">
        <v>0</v>
      </c>
      <c r="F16" s="164"/>
      <c r="G16" s="66">
        <v>0</v>
      </c>
      <c r="H16" s="66">
        <f t="shared" si="2"/>
        <v>0</v>
      </c>
    </row>
    <row r="17" spans="1:8" ht="15">
      <c r="A17" s="80" t="s">
        <v>44</v>
      </c>
      <c r="B17" s="80" t="s">
        <v>137</v>
      </c>
      <c r="C17" s="66">
        <v>15.8</v>
      </c>
      <c r="D17" s="66">
        <v>0</v>
      </c>
      <c r="E17" s="66">
        <v>0</v>
      </c>
      <c r="F17" s="164"/>
      <c r="G17" s="66">
        <v>0</v>
      </c>
      <c r="H17" s="66">
        <f t="shared" si="2"/>
        <v>0</v>
      </c>
    </row>
    <row r="18" spans="1:8" ht="15">
      <c r="A18" s="80" t="s">
        <v>44</v>
      </c>
      <c r="B18" s="80" t="s">
        <v>199</v>
      </c>
      <c r="C18" s="66">
        <v>11.14</v>
      </c>
      <c r="D18" s="66">
        <v>0</v>
      </c>
      <c r="E18" s="66">
        <v>0</v>
      </c>
      <c r="F18" s="164"/>
      <c r="G18" s="66">
        <v>0</v>
      </c>
      <c r="H18" s="66">
        <f t="shared" si="2"/>
        <v>0</v>
      </c>
    </row>
    <row r="19" spans="1:8" ht="15">
      <c r="A19" s="80" t="s">
        <v>44</v>
      </c>
      <c r="B19" s="80" t="s">
        <v>107</v>
      </c>
      <c r="C19" s="66">
        <v>450</v>
      </c>
      <c r="D19" s="66">
        <v>0</v>
      </c>
      <c r="E19" s="66">
        <v>0</v>
      </c>
      <c r="F19" s="164"/>
      <c r="G19" s="66">
        <v>0</v>
      </c>
      <c r="H19" s="66">
        <f t="shared" si="2"/>
        <v>0</v>
      </c>
    </row>
    <row r="20" spans="1:8" ht="15" customHeight="1">
      <c r="A20" s="80" t="s">
        <v>44</v>
      </c>
      <c r="B20" s="108" t="s">
        <v>94</v>
      </c>
      <c r="C20" s="66">
        <v>267.00900000000001</v>
      </c>
      <c r="D20" s="66">
        <v>385.2</v>
      </c>
      <c r="E20" s="66">
        <v>0</v>
      </c>
      <c r="F20" s="165"/>
      <c r="G20" s="66">
        <v>0</v>
      </c>
      <c r="H20" s="66">
        <f t="shared" si="2"/>
        <v>0</v>
      </c>
    </row>
    <row r="21" spans="1:8" ht="15">
      <c r="A21" s="80" t="s">
        <v>44</v>
      </c>
      <c r="B21" s="80" t="s">
        <v>95</v>
      </c>
      <c r="C21" s="66">
        <v>563.73800000000006</v>
      </c>
      <c r="D21" s="66">
        <v>692.18</v>
      </c>
      <c r="E21" s="66">
        <v>600</v>
      </c>
      <c r="F21" s="165"/>
      <c r="G21" s="66">
        <v>0</v>
      </c>
      <c r="H21" s="66">
        <f t="shared" si="2"/>
        <v>600</v>
      </c>
    </row>
    <row r="22" spans="1:8" ht="15">
      <c r="A22" s="80" t="s">
        <v>44</v>
      </c>
      <c r="B22" s="80" t="s">
        <v>134</v>
      </c>
      <c r="C22" s="66">
        <v>27.5</v>
      </c>
      <c r="D22" s="66">
        <v>0</v>
      </c>
      <c r="E22" s="66">
        <v>0</v>
      </c>
      <c r="F22" s="165"/>
      <c r="G22" s="66">
        <v>0</v>
      </c>
      <c r="H22" s="66">
        <f t="shared" si="2"/>
        <v>0</v>
      </c>
    </row>
    <row r="23" spans="1:8" ht="15">
      <c r="A23" s="80" t="s">
        <v>44</v>
      </c>
      <c r="B23" s="80" t="s">
        <v>63</v>
      </c>
      <c r="C23" s="66">
        <v>5778.4319999999998</v>
      </c>
      <c r="D23" s="66">
        <v>0</v>
      </c>
      <c r="E23" s="66">
        <v>0</v>
      </c>
      <c r="F23" s="164"/>
      <c r="G23" s="66">
        <v>0</v>
      </c>
      <c r="H23" s="66">
        <f t="shared" si="2"/>
        <v>0</v>
      </c>
    </row>
    <row r="24" spans="1:8" ht="15">
      <c r="A24" s="80" t="s">
        <v>44</v>
      </c>
      <c r="B24" s="80" t="s">
        <v>72</v>
      </c>
      <c r="C24" s="176">
        <v>52.16</v>
      </c>
      <c r="D24" s="66">
        <v>0</v>
      </c>
      <c r="E24" s="66">
        <v>0</v>
      </c>
      <c r="F24" s="164"/>
      <c r="G24" s="66">
        <v>0</v>
      </c>
      <c r="H24" s="66">
        <f t="shared" si="2"/>
        <v>0</v>
      </c>
    </row>
    <row r="25" spans="1:8" ht="15">
      <c r="A25" s="80" t="s">
        <v>51</v>
      </c>
      <c r="B25" s="80" t="s">
        <v>52</v>
      </c>
      <c r="C25" s="66">
        <v>0</v>
      </c>
      <c r="D25" s="66">
        <v>0</v>
      </c>
      <c r="E25" s="66">
        <v>0</v>
      </c>
      <c r="F25" s="166"/>
      <c r="G25" s="66">
        <v>0</v>
      </c>
      <c r="H25" s="66">
        <f t="shared" si="2"/>
        <v>0</v>
      </c>
    </row>
    <row r="26" spans="1:8" ht="14.25">
      <c r="A26" s="106" t="s">
        <v>73</v>
      </c>
      <c r="B26" s="110" t="s">
        <v>126</v>
      </c>
      <c r="C26" s="64">
        <f t="shared" ref="C26:H26" si="3">SUM(C27:C30)</f>
        <v>-6676.4319999999998</v>
      </c>
      <c r="D26" s="64">
        <f t="shared" si="3"/>
        <v>-1118</v>
      </c>
      <c r="E26" s="64">
        <f t="shared" si="3"/>
        <v>-1248</v>
      </c>
      <c r="F26" s="159">
        <f t="shared" si="3"/>
        <v>0</v>
      </c>
      <c r="G26" s="64">
        <f t="shared" si="3"/>
        <v>0</v>
      </c>
      <c r="H26" s="64">
        <f t="shared" si="3"/>
        <v>-1248</v>
      </c>
    </row>
    <row r="27" spans="1:8" ht="15">
      <c r="A27" s="98" t="s">
        <v>46</v>
      </c>
      <c r="B27" s="80" t="s">
        <v>53</v>
      </c>
      <c r="C27" s="66">
        <v>-898</v>
      </c>
      <c r="D27" s="66">
        <v>-1118</v>
      </c>
      <c r="E27" s="66">
        <v>-1248</v>
      </c>
      <c r="F27" s="102"/>
      <c r="G27" s="66">
        <v>0</v>
      </c>
      <c r="H27" s="66">
        <f>SUM(E27:G27)</f>
        <v>-1248</v>
      </c>
    </row>
    <row r="28" spans="1:8" ht="15">
      <c r="A28" s="98" t="s">
        <v>46</v>
      </c>
      <c r="B28" s="80" t="s">
        <v>64</v>
      </c>
      <c r="C28" s="66">
        <v>-5778.4319999999998</v>
      </c>
      <c r="D28" s="66">
        <v>0</v>
      </c>
      <c r="E28" s="66">
        <v>0</v>
      </c>
      <c r="F28" s="101"/>
      <c r="G28" s="66">
        <v>0</v>
      </c>
      <c r="H28" s="66">
        <f t="shared" ref="H28:H30" si="4">SUM(E28:G28)</f>
        <v>0</v>
      </c>
    </row>
    <row r="29" spans="1:8" ht="15">
      <c r="A29" s="98" t="s">
        <v>46</v>
      </c>
      <c r="B29" s="80" t="s">
        <v>72</v>
      </c>
      <c r="C29" s="66">
        <v>0</v>
      </c>
      <c r="D29" s="66">
        <v>0</v>
      </c>
      <c r="E29" s="66">
        <v>0</v>
      </c>
      <c r="F29" s="101"/>
      <c r="G29" s="66">
        <v>0</v>
      </c>
      <c r="H29" s="66">
        <f t="shared" si="4"/>
        <v>0</v>
      </c>
    </row>
    <row r="30" spans="1:8" ht="15">
      <c r="A30" s="98" t="s">
        <v>48</v>
      </c>
      <c r="B30" s="80" t="s">
        <v>49</v>
      </c>
      <c r="C30" s="66">
        <v>0</v>
      </c>
      <c r="D30" s="66">
        <v>0</v>
      </c>
      <c r="E30" s="66">
        <v>0</v>
      </c>
      <c r="F30" s="101"/>
      <c r="G30" s="66">
        <v>0</v>
      </c>
      <c r="H30" s="66">
        <f t="shared" si="4"/>
        <v>0</v>
      </c>
    </row>
    <row r="31" spans="1:8" ht="21" customHeight="1">
      <c r="A31" s="14"/>
      <c r="B31" s="10"/>
      <c r="C31" s="10"/>
      <c r="D31" s="15"/>
      <c r="E31" s="15"/>
    </row>
    <row r="32" spans="1:8" ht="20.100000000000001" customHeight="1">
      <c r="A32" s="14"/>
      <c r="B32" s="10"/>
      <c r="C32" s="10"/>
      <c r="D32" s="22"/>
      <c r="E32" s="10"/>
    </row>
    <row r="33" spans="1:6" ht="15">
      <c r="A33" s="14"/>
      <c r="B33" s="10"/>
      <c r="C33" s="15"/>
      <c r="D33" s="22"/>
      <c r="E33" s="22"/>
    </row>
    <row r="34" spans="1:6" ht="15">
      <c r="A34" s="14"/>
      <c r="B34" s="10"/>
      <c r="C34" s="22"/>
      <c r="D34" s="22"/>
      <c r="E34" s="22"/>
      <c r="F34" s="22"/>
    </row>
    <row r="35" spans="1:6" ht="15">
      <c r="A35" s="14" t="s">
        <v>28</v>
      </c>
      <c r="B35" s="10"/>
      <c r="C35" s="10"/>
      <c r="D35" s="10"/>
      <c r="E35" s="10"/>
    </row>
    <row r="36" spans="1:6" ht="15">
      <c r="A36" s="14" t="s">
        <v>89</v>
      </c>
      <c r="B36" s="10"/>
      <c r="C36" s="10"/>
      <c r="D36" s="10"/>
      <c r="E36" s="10"/>
    </row>
    <row r="37" spans="1:6" ht="14.25">
      <c r="A37" s="1"/>
    </row>
    <row r="38" spans="1:6">
      <c r="A38" s="3"/>
    </row>
  </sheetData>
  <mergeCells count="6">
    <mergeCell ref="C2:C5"/>
    <mergeCell ref="F2:F5"/>
    <mergeCell ref="G2:G5"/>
    <mergeCell ref="H2:H5"/>
    <mergeCell ref="D2:D5"/>
    <mergeCell ref="E2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Normal="100" workbookViewId="0">
      <selection activeCell="L31" sqref="L31"/>
    </sheetView>
  </sheetViews>
  <sheetFormatPr defaultRowHeight="12.75"/>
  <cols>
    <col min="1" max="1" width="55.42578125" customWidth="1"/>
    <col min="2" max="2" width="14.7109375" customWidth="1"/>
    <col min="3" max="4" width="11.140625" customWidth="1"/>
    <col min="5" max="5" width="10.42578125" hidden="1" customWidth="1"/>
    <col min="6" max="6" width="12.28515625" hidden="1" customWidth="1"/>
    <col min="7" max="7" width="12.42578125" customWidth="1"/>
    <col min="8" max="8" width="10.140625" customWidth="1"/>
  </cols>
  <sheetData>
    <row r="1" spans="1:8" ht="15">
      <c r="A1" s="24" t="s">
        <v>228</v>
      </c>
      <c r="B1" s="24"/>
      <c r="C1" s="23"/>
      <c r="F1" s="23" t="s">
        <v>110</v>
      </c>
      <c r="H1" s="8" t="s">
        <v>110</v>
      </c>
    </row>
    <row r="2" spans="1:8" ht="13.35" customHeight="1">
      <c r="A2" s="24"/>
      <c r="B2" s="297" t="s">
        <v>220</v>
      </c>
      <c r="C2" s="297" t="s">
        <v>268</v>
      </c>
      <c r="D2" s="297" t="s">
        <v>246</v>
      </c>
      <c r="E2" s="298" t="s">
        <v>61</v>
      </c>
      <c r="F2" s="299" t="s">
        <v>185</v>
      </c>
      <c r="G2" s="297" t="s">
        <v>61</v>
      </c>
      <c r="H2" s="297" t="s">
        <v>278</v>
      </c>
    </row>
    <row r="3" spans="1:8" ht="44.25" customHeight="1">
      <c r="A3" s="25"/>
      <c r="B3" s="297"/>
      <c r="C3" s="297"/>
      <c r="D3" s="297"/>
      <c r="E3" s="298"/>
      <c r="F3" s="299"/>
      <c r="G3" s="297"/>
      <c r="H3" s="297"/>
    </row>
    <row r="4" spans="1:8" ht="17.25" customHeight="1">
      <c r="A4" s="133" t="s">
        <v>31</v>
      </c>
      <c r="B4" s="124">
        <v>43177.195</v>
      </c>
      <c r="C4" s="124">
        <v>45890.991999999998</v>
      </c>
      <c r="D4" s="125">
        <v>46014.764999999999</v>
      </c>
      <c r="E4" s="125"/>
      <c r="F4" s="125"/>
      <c r="G4" s="125">
        <v>-1263.3389999999999</v>
      </c>
      <c r="H4" s="125">
        <f>SUM(D4:G4)</f>
        <v>44751.425999999999</v>
      </c>
    </row>
    <row r="5" spans="1:8">
      <c r="A5" s="133" t="s">
        <v>30</v>
      </c>
      <c r="B5" s="124">
        <v>38901.472000000002</v>
      </c>
      <c r="C5" s="124">
        <v>45865.387999999999</v>
      </c>
      <c r="D5" s="124">
        <v>45238.434000000001</v>
      </c>
      <c r="E5" s="111"/>
      <c r="F5" s="125"/>
      <c r="G5" s="124">
        <v>-25.966999999999999</v>
      </c>
      <c r="H5" s="125">
        <f>SUM(D5:G5)</f>
        <v>45212.467000000004</v>
      </c>
    </row>
    <row r="6" spans="1:8">
      <c r="A6" s="134" t="s">
        <v>32</v>
      </c>
      <c r="B6" s="126">
        <f t="shared" ref="B6:H6" si="0">SUM(B4-B5)</f>
        <v>4275.7229999999981</v>
      </c>
      <c r="C6" s="126">
        <f t="shared" si="0"/>
        <v>25.60399999999936</v>
      </c>
      <c r="D6" s="126">
        <f t="shared" si="0"/>
        <v>776.33099999999831</v>
      </c>
      <c r="E6" s="112">
        <f t="shared" si="0"/>
        <v>0</v>
      </c>
      <c r="F6" s="51">
        <f t="shared" si="0"/>
        <v>0</v>
      </c>
      <c r="G6" s="126">
        <f t="shared" si="0"/>
        <v>-1237.3719999999998</v>
      </c>
      <c r="H6" s="126">
        <f t="shared" si="0"/>
        <v>-461.04100000000471</v>
      </c>
    </row>
    <row r="7" spans="1:8">
      <c r="A7" s="134" t="s">
        <v>33</v>
      </c>
      <c r="B7" s="126">
        <f t="shared" ref="B7:H7" si="1">B6*6</f>
        <v>25654.337999999989</v>
      </c>
      <c r="C7" s="126">
        <f t="shared" si="1"/>
        <v>153.62399999999616</v>
      </c>
      <c r="D7" s="126">
        <f t="shared" si="1"/>
        <v>4657.9859999999899</v>
      </c>
      <c r="E7" s="112">
        <f t="shared" si="1"/>
        <v>0</v>
      </c>
      <c r="F7" s="51">
        <f t="shared" si="1"/>
        <v>0</v>
      </c>
      <c r="G7" s="126">
        <f t="shared" si="1"/>
        <v>-7424.2319999999991</v>
      </c>
      <c r="H7" s="126">
        <f t="shared" si="1"/>
        <v>-2766.2460000000283</v>
      </c>
    </row>
    <row r="8" spans="1:8">
      <c r="A8" s="133" t="s">
        <v>34</v>
      </c>
      <c r="B8" s="124">
        <f t="shared" ref="B8:H8" si="2">B4*0.6</f>
        <v>25906.316999999999</v>
      </c>
      <c r="C8" s="124">
        <f t="shared" si="2"/>
        <v>27534.5952</v>
      </c>
      <c r="D8" s="124">
        <f t="shared" si="2"/>
        <v>27608.859</v>
      </c>
      <c r="E8" s="113">
        <f t="shared" si="2"/>
        <v>0</v>
      </c>
      <c r="F8" s="50">
        <f t="shared" si="2"/>
        <v>0</v>
      </c>
      <c r="G8" s="124">
        <f t="shared" si="2"/>
        <v>-758.00339999999994</v>
      </c>
      <c r="H8" s="124">
        <f t="shared" si="2"/>
        <v>26850.855599999999</v>
      </c>
    </row>
    <row r="9" spans="1:8">
      <c r="A9" s="135" t="s">
        <v>35</v>
      </c>
      <c r="B9" s="126">
        <f t="shared" ref="B9:H9" si="3">SUM(B8)</f>
        <v>25906.316999999999</v>
      </c>
      <c r="C9" s="126">
        <f t="shared" si="3"/>
        <v>27534.5952</v>
      </c>
      <c r="D9" s="126">
        <f t="shared" si="3"/>
        <v>27608.859</v>
      </c>
      <c r="E9" s="126">
        <f t="shared" si="3"/>
        <v>0</v>
      </c>
      <c r="F9" s="51">
        <f t="shared" si="3"/>
        <v>0</v>
      </c>
      <c r="G9" s="126">
        <f t="shared" si="3"/>
        <v>-758.00339999999994</v>
      </c>
      <c r="H9" s="126">
        <f t="shared" si="3"/>
        <v>26850.855599999999</v>
      </c>
    </row>
    <row r="10" spans="1:8">
      <c r="A10" s="133" t="s">
        <v>36</v>
      </c>
      <c r="B10" s="124">
        <f>B11-B32-B33</f>
        <v>18581.592000000001</v>
      </c>
      <c r="C10" s="124">
        <f>C11-C32-C33</f>
        <v>17137.416000000001</v>
      </c>
      <c r="D10" s="124">
        <f>D11-D32</f>
        <v>26824.217000000001</v>
      </c>
      <c r="E10" s="113">
        <f>E11-E32</f>
        <v>0</v>
      </c>
      <c r="F10" s="50">
        <f>F11-F32</f>
        <v>0</v>
      </c>
      <c r="G10" s="124">
        <f>G11-G32</f>
        <v>0</v>
      </c>
      <c r="H10" s="124">
        <f>H11-H32</f>
        <v>26824.217000000001</v>
      </c>
    </row>
    <row r="11" spans="1:8">
      <c r="A11" s="133" t="s">
        <v>123</v>
      </c>
      <c r="B11" s="131">
        <f t="shared" ref="B11:H11" si="4">SUM(B12+B26+B27+B28+B29+B30+B31)</f>
        <v>26752.784</v>
      </c>
      <c r="C11" s="124">
        <f t="shared" si="4"/>
        <v>24100.248</v>
      </c>
      <c r="D11" s="124">
        <f t="shared" si="4"/>
        <v>26824.217000000001</v>
      </c>
      <c r="E11" s="124">
        <f t="shared" si="4"/>
        <v>0</v>
      </c>
      <c r="F11" s="124">
        <f t="shared" si="4"/>
        <v>0</v>
      </c>
      <c r="G11" s="124">
        <f t="shared" si="4"/>
        <v>0</v>
      </c>
      <c r="H11" s="124">
        <f t="shared" si="4"/>
        <v>26824.217000000001</v>
      </c>
    </row>
    <row r="12" spans="1:8">
      <c r="A12" s="134" t="s">
        <v>124</v>
      </c>
      <c r="B12" s="126">
        <f>SUM(B13+B20+B25)</f>
        <v>22678.962</v>
      </c>
      <c r="C12" s="130">
        <f>SUM(C13+C20+C25)</f>
        <v>24060.962</v>
      </c>
      <c r="D12" s="126">
        <f>SUM(D13+D20+D25)</f>
        <v>26812.962</v>
      </c>
      <c r="E12" s="112"/>
      <c r="F12" s="51"/>
      <c r="G12" s="126">
        <f>SUM(G13+G20+G25)</f>
        <v>0</v>
      </c>
      <c r="H12" s="130">
        <f>SUM(H13+H20+H25)</f>
        <v>26812.962</v>
      </c>
    </row>
    <row r="13" spans="1:8">
      <c r="A13" s="136" t="s">
        <v>296</v>
      </c>
      <c r="B13" s="127">
        <v>21076.962</v>
      </c>
      <c r="C13" s="127">
        <v>22678.962</v>
      </c>
      <c r="D13" s="127">
        <v>24060.962</v>
      </c>
      <c r="E13" s="114"/>
      <c r="F13" s="52"/>
      <c r="G13" s="127">
        <v>0</v>
      </c>
      <c r="H13" s="127">
        <v>24060.962</v>
      </c>
    </row>
    <row r="14" spans="1:8" ht="13.5">
      <c r="A14" s="137" t="s">
        <v>115</v>
      </c>
      <c r="B14" s="128">
        <v>0</v>
      </c>
      <c r="C14" s="128">
        <v>0</v>
      </c>
      <c r="D14" s="128">
        <v>0</v>
      </c>
      <c r="E14" s="115">
        <v>0</v>
      </c>
      <c r="F14" s="49">
        <f>SUM(D14:E14)</f>
        <v>0</v>
      </c>
      <c r="G14" s="128">
        <v>0</v>
      </c>
      <c r="H14" s="128">
        <f>SUM(D14:G14)</f>
        <v>0</v>
      </c>
    </row>
    <row r="15" spans="1:8" ht="13.5">
      <c r="A15" s="137" t="s">
        <v>116</v>
      </c>
      <c r="B15" s="128">
        <v>0</v>
      </c>
      <c r="C15" s="128">
        <v>0</v>
      </c>
      <c r="D15" s="128">
        <v>0</v>
      </c>
      <c r="E15" s="115">
        <v>0</v>
      </c>
      <c r="F15" s="49">
        <f>SUM(D15:E15)</f>
        <v>0</v>
      </c>
      <c r="G15" s="128">
        <v>0</v>
      </c>
      <c r="H15" s="128">
        <f>SUM(D15:G15)</f>
        <v>0</v>
      </c>
    </row>
    <row r="16" spans="1:8" ht="13.5">
      <c r="A16" s="137" t="s">
        <v>29</v>
      </c>
      <c r="B16" s="128">
        <f t="shared" ref="B16:H16" si="5">SUM(B13:B15)</f>
        <v>21076.962</v>
      </c>
      <c r="C16" s="128">
        <f t="shared" si="5"/>
        <v>22678.962</v>
      </c>
      <c r="D16" s="128">
        <f t="shared" si="5"/>
        <v>24060.962</v>
      </c>
      <c r="E16" s="116">
        <f t="shared" si="5"/>
        <v>0</v>
      </c>
      <c r="F16" s="53">
        <f t="shared" si="5"/>
        <v>0</v>
      </c>
      <c r="G16" s="128">
        <f t="shared" si="5"/>
        <v>0</v>
      </c>
      <c r="H16" s="128">
        <f t="shared" si="5"/>
        <v>24060.962</v>
      </c>
    </row>
    <row r="17" spans="1:8">
      <c r="A17" s="136" t="s">
        <v>111</v>
      </c>
      <c r="B17" s="126">
        <v>2500</v>
      </c>
      <c r="C17" s="126">
        <v>2500</v>
      </c>
      <c r="D17" s="126">
        <v>4000</v>
      </c>
      <c r="E17" s="112"/>
      <c r="F17" s="54"/>
      <c r="G17" s="126">
        <v>0</v>
      </c>
      <c r="H17" s="126">
        <f>SUM(D17:G17)</f>
        <v>4000</v>
      </c>
    </row>
    <row r="18" spans="1:8">
      <c r="A18" s="138" t="s">
        <v>165</v>
      </c>
      <c r="B18" s="126"/>
      <c r="C18" s="126"/>
      <c r="D18" s="126"/>
      <c r="E18" s="112"/>
      <c r="F18" s="54"/>
      <c r="G18" s="126"/>
      <c r="H18" s="126">
        <f t="shared" ref="H18:H19" si="6">SUM(D18:G18)</f>
        <v>0</v>
      </c>
    </row>
    <row r="19" spans="1:8" ht="13.5">
      <c r="A19" s="137" t="s">
        <v>200</v>
      </c>
      <c r="B19" s="127">
        <v>5778.4319999999998</v>
      </c>
      <c r="C19" s="127">
        <v>0</v>
      </c>
      <c r="D19" s="127">
        <v>0</v>
      </c>
      <c r="E19" s="118"/>
      <c r="F19" s="59"/>
      <c r="G19" s="127">
        <v>0</v>
      </c>
      <c r="H19" s="126">
        <f t="shared" si="6"/>
        <v>0</v>
      </c>
    </row>
    <row r="20" spans="1:8" ht="13.5">
      <c r="A20" s="137" t="s">
        <v>29</v>
      </c>
      <c r="B20" s="128">
        <f t="shared" ref="B20:H20" si="7">SUM(B17:B19)</f>
        <v>8278.4320000000007</v>
      </c>
      <c r="C20" s="128">
        <f t="shared" si="7"/>
        <v>2500</v>
      </c>
      <c r="D20" s="128">
        <f t="shared" si="7"/>
        <v>4000</v>
      </c>
      <c r="E20" s="116">
        <f t="shared" si="7"/>
        <v>0</v>
      </c>
      <c r="F20" s="53">
        <f t="shared" si="7"/>
        <v>0</v>
      </c>
      <c r="G20" s="128">
        <f t="shared" si="7"/>
        <v>0</v>
      </c>
      <c r="H20" s="128">
        <f t="shared" si="7"/>
        <v>4000</v>
      </c>
    </row>
    <row r="21" spans="1:8" ht="13.5">
      <c r="A21" s="137"/>
      <c r="B21" s="128"/>
      <c r="C21" s="128"/>
      <c r="D21" s="128"/>
      <c r="E21" s="117"/>
      <c r="F21" s="60"/>
      <c r="G21" s="128"/>
      <c r="H21" s="128"/>
    </row>
    <row r="22" spans="1:8">
      <c r="A22" s="136" t="s">
        <v>112</v>
      </c>
      <c r="B22" s="127">
        <v>-898</v>
      </c>
      <c r="C22" s="127">
        <v>-1118</v>
      </c>
      <c r="D22" s="127">
        <v>-1248</v>
      </c>
      <c r="E22" s="119"/>
      <c r="F22" s="52"/>
      <c r="G22" s="127">
        <v>0</v>
      </c>
      <c r="H22" s="127">
        <f>SUM(D22:G22)</f>
        <v>-1248</v>
      </c>
    </row>
    <row r="23" spans="1:8" ht="13.5">
      <c r="A23" s="137" t="s">
        <v>113</v>
      </c>
      <c r="B23" s="128">
        <v>-5778.4319999999998</v>
      </c>
      <c r="C23" s="128">
        <v>0</v>
      </c>
      <c r="D23" s="128">
        <v>0</v>
      </c>
      <c r="E23" s="116">
        <v>0</v>
      </c>
      <c r="F23" s="54">
        <f>SUM(D23:E23)</f>
        <v>0</v>
      </c>
      <c r="G23" s="128">
        <v>0</v>
      </c>
      <c r="H23" s="127">
        <f t="shared" ref="H23:H24" si="8">SUM(D23:G23)</f>
        <v>0</v>
      </c>
    </row>
    <row r="24" spans="1:8" ht="13.5">
      <c r="A24" s="137" t="s">
        <v>114</v>
      </c>
      <c r="B24" s="127">
        <v>0</v>
      </c>
      <c r="C24" s="127">
        <v>0</v>
      </c>
      <c r="D24" s="127">
        <v>0</v>
      </c>
      <c r="E24" s="119">
        <v>0</v>
      </c>
      <c r="F24" s="52">
        <f>SUM(D24:E24)</f>
        <v>0</v>
      </c>
      <c r="G24" s="127">
        <v>0</v>
      </c>
      <c r="H24" s="127">
        <f t="shared" si="8"/>
        <v>0</v>
      </c>
    </row>
    <row r="25" spans="1:8" ht="13.5">
      <c r="A25" s="137" t="s">
        <v>29</v>
      </c>
      <c r="B25" s="124">
        <f>SUM(B22:B24)</f>
        <v>-6676.4319999999998</v>
      </c>
      <c r="C25" s="124">
        <f>SUM(C22:C24)</f>
        <v>-1118</v>
      </c>
      <c r="D25" s="124">
        <f>SUM(D22:D24)</f>
        <v>-1248</v>
      </c>
      <c r="E25" s="113">
        <f>SUM(E22:E24)</f>
        <v>0</v>
      </c>
      <c r="F25" s="50">
        <f>SUM(F22:F24)</f>
        <v>0</v>
      </c>
      <c r="G25" s="124">
        <v>0</v>
      </c>
      <c r="H25" s="124">
        <f>SUM(H22:H24)</f>
        <v>-1248</v>
      </c>
    </row>
    <row r="26" spans="1:8">
      <c r="A26" s="134"/>
      <c r="B26" s="129"/>
      <c r="C26" s="129"/>
      <c r="D26" s="129"/>
      <c r="E26" s="120"/>
      <c r="F26" s="54">
        <f>SUM(D26:E26)</f>
        <v>0</v>
      </c>
      <c r="G26" s="129"/>
      <c r="H26" s="129"/>
    </row>
    <row r="27" spans="1:8">
      <c r="A27" s="134" t="s">
        <v>96</v>
      </c>
      <c r="B27" s="126">
        <v>3914.3870000000002</v>
      </c>
      <c r="C27" s="126">
        <v>0</v>
      </c>
      <c r="D27" s="172">
        <v>0</v>
      </c>
      <c r="E27" s="122"/>
      <c r="F27" s="173"/>
      <c r="G27" s="172">
        <v>0</v>
      </c>
      <c r="H27" s="172">
        <f>SUM(D27:G27)</f>
        <v>0</v>
      </c>
    </row>
    <row r="28" spans="1:8">
      <c r="A28" s="134" t="s">
        <v>216</v>
      </c>
      <c r="B28" s="126">
        <v>0</v>
      </c>
      <c r="C28" s="126">
        <v>0</v>
      </c>
      <c r="D28" s="172">
        <v>0</v>
      </c>
      <c r="E28" s="122"/>
      <c r="F28" s="173"/>
      <c r="G28" s="172">
        <v>0</v>
      </c>
      <c r="H28" s="172">
        <f t="shared" ref="H28:H33" si="9">SUM(D28:G28)</f>
        <v>0</v>
      </c>
    </row>
    <row r="29" spans="1:8">
      <c r="A29" s="134" t="s">
        <v>217</v>
      </c>
      <c r="B29" s="126">
        <v>69.287999999999997</v>
      </c>
      <c r="C29" s="126">
        <v>0</v>
      </c>
      <c r="D29" s="172">
        <v>0</v>
      </c>
      <c r="E29" s="122"/>
      <c r="F29" s="173"/>
      <c r="G29" s="172">
        <v>0</v>
      </c>
      <c r="H29" s="172">
        <f t="shared" si="9"/>
        <v>0</v>
      </c>
    </row>
    <row r="30" spans="1:8">
      <c r="A30" s="134" t="s">
        <v>121</v>
      </c>
      <c r="B30" s="126">
        <v>0</v>
      </c>
      <c r="C30" s="126">
        <v>0</v>
      </c>
      <c r="D30" s="172">
        <v>0</v>
      </c>
      <c r="E30" s="122"/>
      <c r="F30" s="173"/>
      <c r="G30" s="172">
        <v>0</v>
      </c>
      <c r="H30" s="172">
        <f t="shared" si="9"/>
        <v>0</v>
      </c>
    </row>
    <row r="31" spans="1:8">
      <c r="A31" s="134" t="s">
        <v>197</v>
      </c>
      <c r="B31" s="126">
        <v>90.147000000000006</v>
      </c>
      <c r="C31" s="126">
        <v>39.286000000000001</v>
      </c>
      <c r="D31" s="126">
        <v>11.255000000000001</v>
      </c>
      <c r="E31" s="122"/>
      <c r="F31" s="54"/>
      <c r="G31" s="126">
        <v>0</v>
      </c>
      <c r="H31" s="172">
        <f t="shared" si="9"/>
        <v>11.255000000000001</v>
      </c>
    </row>
    <row r="32" spans="1:8">
      <c r="A32" s="134" t="s">
        <v>219</v>
      </c>
      <c r="B32" s="126">
        <v>8050.5839999999998</v>
      </c>
      <c r="C32" s="126">
        <v>6905.3159999999998</v>
      </c>
      <c r="D32" s="130">
        <v>0</v>
      </c>
      <c r="E32" s="121"/>
      <c r="F32" s="54"/>
      <c r="G32" s="130">
        <v>0</v>
      </c>
      <c r="H32" s="172">
        <f t="shared" si="9"/>
        <v>0</v>
      </c>
    </row>
    <row r="33" spans="1:8">
      <c r="A33" s="134" t="s">
        <v>218</v>
      </c>
      <c r="B33" s="124">
        <v>120.608</v>
      </c>
      <c r="C33" s="126">
        <v>57.515999999999998</v>
      </c>
      <c r="D33" s="126">
        <v>0</v>
      </c>
      <c r="E33" s="122"/>
      <c r="F33" s="61"/>
      <c r="G33" s="126">
        <v>0</v>
      </c>
      <c r="H33" s="172">
        <f t="shared" si="9"/>
        <v>0</v>
      </c>
    </row>
    <row r="34" spans="1:8">
      <c r="A34" s="134" t="s">
        <v>37</v>
      </c>
      <c r="B34" s="126">
        <f t="shared" ref="B34:H34" si="10">SUM(B10)</f>
        <v>18581.592000000001</v>
      </c>
      <c r="C34" s="126">
        <f t="shared" si="10"/>
        <v>17137.416000000001</v>
      </c>
      <c r="D34" s="126">
        <f t="shared" si="10"/>
        <v>26824.217000000001</v>
      </c>
      <c r="E34" s="122">
        <f t="shared" si="10"/>
        <v>0</v>
      </c>
      <c r="F34" s="51">
        <f t="shared" si="10"/>
        <v>0</v>
      </c>
      <c r="G34" s="126">
        <f t="shared" si="10"/>
        <v>0</v>
      </c>
      <c r="H34" s="126">
        <f t="shared" si="10"/>
        <v>26824.217000000001</v>
      </c>
    </row>
    <row r="35" spans="1:8">
      <c r="A35" s="139" t="s">
        <v>38</v>
      </c>
      <c r="B35" s="124">
        <f t="shared" ref="B35:H35" si="11">SUM(B9-B34)</f>
        <v>7324.7249999999985</v>
      </c>
      <c r="C35" s="124">
        <f t="shared" si="11"/>
        <v>10397.179199999999</v>
      </c>
      <c r="D35" s="131">
        <f t="shared" si="11"/>
        <v>784.64199999999983</v>
      </c>
      <c r="E35" s="113">
        <f t="shared" si="11"/>
        <v>0</v>
      </c>
      <c r="F35" s="55">
        <f t="shared" si="11"/>
        <v>0</v>
      </c>
      <c r="G35" s="131">
        <f t="shared" si="11"/>
        <v>-758.00339999999994</v>
      </c>
      <c r="H35" s="131">
        <f t="shared" si="11"/>
        <v>26.638599999998405</v>
      </c>
    </row>
    <row r="36" spans="1:8">
      <c r="A36" s="133" t="s">
        <v>98</v>
      </c>
      <c r="B36" s="132">
        <f>B10/B4*100</f>
        <v>43.035662691844621</v>
      </c>
      <c r="C36" s="132">
        <f>C10/C4*100</f>
        <v>37.343747112723129</v>
      </c>
      <c r="D36" s="132">
        <f>D10/D4*100</f>
        <v>58.29480385263296</v>
      </c>
      <c r="E36" s="123"/>
      <c r="F36" s="56" t="e">
        <f>F10/F4*100</f>
        <v>#DIV/0!</v>
      </c>
      <c r="G36" s="132">
        <f>G10/G4*100</f>
        <v>0</v>
      </c>
      <c r="H36" s="132">
        <f>H10/H4*100</f>
        <v>59.940474299075973</v>
      </c>
    </row>
    <row r="37" spans="1:8">
      <c r="A37" s="9" t="s">
        <v>28</v>
      </c>
      <c r="B37" s="9"/>
      <c r="C37" s="26"/>
      <c r="D37" s="26"/>
    </row>
    <row r="38" spans="1:8">
      <c r="A38" s="9" t="s">
        <v>89</v>
      </c>
      <c r="B38" s="9"/>
      <c r="C38" s="8"/>
      <c r="D38" s="8"/>
    </row>
    <row r="39" spans="1:8">
      <c r="A39" s="9"/>
      <c r="B39" s="9"/>
      <c r="C39" s="8"/>
      <c r="D39" s="8"/>
    </row>
    <row r="40" spans="1:8">
      <c r="A40" s="7"/>
      <c r="B40" s="7"/>
      <c r="C40" s="4"/>
      <c r="D40" s="4"/>
    </row>
  </sheetData>
  <mergeCells count="7">
    <mergeCell ref="G2:G3"/>
    <mergeCell ref="H2:H3"/>
    <mergeCell ref="C2:C3"/>
    <mergeCell ref="B2:B3"/>
    <mergeCell ref="D2:D3"/>
    <mergeCell ref="E2:E3"/>
    <mergeCell ref="F2:F3"/>
  </mergeCells>
  <pageMargins left="1.299212598425197" right="1.299212598425197" top="0.74803149606299213" bottom="0.35433070866141736" header="0.31496062992125984" footer="0.31496062992125984"/>
  <pageSetup paperSize="9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selection activeCell="O15" sqref="O15"/>
    </sheetView>
  </sheetViews>
  <sheetFormatPr defaultRowHeight="12.75"/>
  <cols>
    <col min="1" max="1" width="34.140625" customWidth="1"/>
    <col min="2" max="2" width="8.5703125" customWidth="1"/>
    <col min="3" max="3" width="9.5703125" customWidth="1"/>
    <col min="4" max="4" width="8.5703125" customWidth="1"/>
    <col min="5" max="5" width="9.28515625" customWidth="1"/>
    <col min="6" max="6" width="12.42578125" customWidth="1"/>
    <col min="7" max="7" width="10.140625" customWidth="1"/>
    <col min="8" max="8" width="11.140625" customWidth="1"/>
    <col min="9" max="9" width="9.85546875" customWidth="1"/>
    <col min="10" max="10" width="14.5703125" customWidth="1"/>
    <col min="11" max="11" width="12.42578125" bestFit="1" customWidth="1"/>
  </cols>
  <sheetData>
    <row r="1" spans="1:10" ht="12.75" customHeight="1">
      <c r="A1" s="8"/>
      <c r="B1" s="8"/>
      <c r="C1" s="8"/>
      <c r="D1" s="8"/>
      <c r="E1" s="8"/>
      <c r="F1" s="8"/>
      <c r="G1" s="8"/>
      <c r="H1" s="67"/>
      <c r="I1" s="303" t="s">
        <v>169</v>
      </c>
      <c r="J1" s="303"/>
    </row>
    <row r="2" spans="1:10" ht="15">
      <c r="A2" s="8"/>
      <c r="B2" s="8"/>
      <c r="C2" s="8"/>
      <c r="D2" s="8"/>
      <c r="E2" s="8"/>
      <c r="F2" s="8"/>
      <c r="G2" s="8"/>
      <c r="H2" s="68"/>
      <c r="I2" s="69" t="s">
        <v>122</v>
      </c>
      <c r="J2" s="69"/>
    </row>
    <row r="3" spans="1:10" ht="15">
      <c r="A3" s="8"/>
      <c r="B3" s="8"/>
      <c r="C3" s="8"/>
      <c r="D3" s="8"/>
      <c r="E3" s="8"/>
      <c r="F3" s="8"/>
      <c r="G3" s="8"/>
      <c r="H3" s="46"/>
      <c r="I3" s="57"/>
      <c r="J3" s="57"/>
    </row>
    <row r="4" spans="1:10" ht="15">
      <c r="A4" s="8"/>
      <c r="B4" s="8"/>
      <c r="C4" s="8"/>
      <c r="D4" s="8"/>
      <c r="E4" s="8"/>
      <c r="F4" s="8"/>
      <c r="G4" s="8"/>
      <c r="H4" s="68"/>
      <c r="I4" s="69" t="s">
        <v>170</v>
      </c>
      <c r="J4" s="69"/>
    </row>
    <row r="5" spans="1:10">
      <c r="A5" s="72" t="s">
        <v>300</v>
      </c>
      <c r="B5" s="35"/>
      <c r="C5" s="35"/>
      <c r="D5" s="35"/>
      <c r="E5" s="35"/>
      <c r="F5" s="35"/>
      <c r="G5" s="35"/>
      <c r="H5" s="35"/>
      <c r="I5" s="32"/>
      <c r="J5" s="35"/>
    </row>
    <row r="6" spans="1:10" ht="40.5" customHeight="1">
      <c r="A6" s="73" t="s">
        <v>180</v>
      </c>
      <c r="B6" s="300" t="s">
        <v>171</v>
      </c>
      <c r="C6" s="301"/>
      <c r="D6" s="75" t="s">
        <v>172</v>
      </c>
      <c r="E6" s="74" t="s">
        <v>182</v>
      </c>
      <c r="F6" s="47" t="s">
        <v>173</v>
      </c>
      <c r="G6" s="58" t="s">
        <v>174</v>
      </c>
      <c r="H6" s="300" t="s">
        <v>175</v>
      </c>
      <c r="I6" s="301"/>
      <c r="J6" s="302" t="s">
        <v>179</v>
      </c>
    </row>
    <row r="7" spans="1:10" ht="22.5" customHeight="1">
      <c r="A7" s="77" t="s">
        <v>181</v>
      </c>
      <c r="B7" s="302" t="s">
        <v>183</v>
      </c>
      <c r="C7" s="302" t="s">
        <v>176</v>
      </c>
      <c r="D7" s="302" t="s">
        <v>205</v>
      </c>
      <c r="E7" s="302" t="s">
        <v>176</v>
      </c>
      <c r="F7" s="302" t="s">
        <v>176</v>
      </c>
      <c r="G7" s="302" t="s">
        <v>205</v>
      </c>
      <c r="H7" s="302" t="s">
        <v>177</v>
      </c>
      <c r="I7" s="302" t="s">
        <v>178</v>
      </c>
      <c r="J7" s="302"/>
    </row>
    <row r="8" spans="1:10" ht="15.75" customHeight="1">
      <c r="A8" s="78"/>
      <c r="B8" s="302"/>
      <c r="C8" s="302"/>
      <c r="D8" s="302"/>
      <c r="E8" s="302"/>
      <c r="F8" s="302"/>
      <c r="G8" s="302"/>
      <c r="H8" s="302"/>
      <c r="I8" s="302"/>
      <c r="J8" s="302"/>
    </row>
    <row r="9" spans="1:10">
      <c r="A9" s="76" t="s">
        <v>144</v>
      </c>
      <c r="B9" s="39">
        <v>309.85599999999999</v>
      </c>
      <c r="C9" s="39"/>
      <c r="D9" s="39"/>
      <c r="E9" s="39"/>
      <c r="F9" s="39"/>
      <c r="G9" s="39"/>
      <c r="H9" s="37"/>
      <c r="I9" s="39"/>
      <c r="J9" s="39">
        <f t="shared" ref="J9:J42" si="0">SUM(B9:I9)</f>
        <v>309.85599999999999</v>
      </c>
    </row>
    <row r="10" spans="1:10" ht="25.5">
      <c r="A10" s="45" t="s">
        <v>145</v>
      </c>
      <c r="B10" s="39">
        <v>79.963999999999999</v>
      </c>
      <c r="C10" s="39"/>
      <c r="D10" s="39"/>
      <c r="E10" s="39"/>
      <c r="F10" s="39"/>
      <c r="G10" s="39"/>
      <c r="H10" s="37"/>
      <c r="I10" s="39"/>
      <c r="J10" s="39">
        <f t="shared" si="0"/>
        <v>79.963999999999999</v>
      </c>
    </row>
    <row r="11" spans="1:10">
      <c r="A11" s="43" t="s">
        <v>146</v>
      </c>
      <c r="B11" s="39">
        <v>88.789000000000001</v>
      </c>
      <c r="C11" s="39"/>
      <c r="D11" s="39"/>
      <c r="E11" s="39"/>
      <c r="F11" s="39"/>
      <c r="G11" s="39"/>
      <c r="H11" s="37"/>
      <c r="I11" s="39"/>
      <c r="J11" s="39">
        <f t="shared" si="0"/>
        <v>88.789000000000001</v>
      </c>
    </row>
    <row r="12" spans="1:10">
      <c r="A12" s="43" t="s">
        <v>147</v>
      </c>
      <c r="B12" s="39">
        <v>40.823</v>
      </c>
      <c r="C12" s="39"/>
      <c r="D12" s="39"/>
      <c r="E12" s="39"/>
      <c r="F12" s="39"/>
      <c r="G12" s="39"/>
      <c r="H12" s="37"/>
      <c r="I12" s="39"/>
      <c r="J12" s="39">
        <f t="shared" si="0"/>
        <v>40.823</v>
      </c>
    </row>
    <row r="13" spans="1:10">
      <c r="A13" s="43" t="s">
        <v>148</v>
      </c>
      <c r="B13" s="39">
        <v>57.826999999999998</v>
      </c>
      <c r="C13" s="39"/>
      <c r="D13" s="39"/>
      <c r="E13" s="39"/>
      <c r="F13" s="39"/>
      <c r="G13" s="39"/>
      <c r="H13" s="37"/>
      <c r="I13" s="39"/>
      <c r="J13" s="39">
        <f t="shared" si="0"/>
        <v>57.826999999999998</v>
      </c>
    </row>
    <row r="14" spans="1:10" ht="25.5">
      <c r="A14" s="45" t="s">
        <v>158</v>
      </c>
      <c r="B14" s="39">
        <v>0.438</v>
      </c>
      <c r="C14" s="39"/>
      <c r="D14" s="39"/>
      <c r="E14" s="39"/>
      <c r="F14" s="39"/>
      <c r="G14" s="39"/>
      <c r="H14" s="37"/>
      <c r="I14" s="39"/>
      <c r="J14" s="39">
        <f t="shared" si="0"/>
        <v>0.438</v>
      </c>
    </row>
    <row r="15" spans="1:10" ht="15" customHeight="1">
      <c r="A15" s="45" t="s">
        <v>272</v>
      </c>
      <c r="B15" s="39">
        <v>1.1200000000000001</v>
      </c>
      <c r="C15" s="39"/>
      <c r="D15" s="39"/>
      <c r="E15" s="39"/>
      <c r="F15" s="39"/>
      <c r="G15" s="39"/>
      <c r="H15" s="37"/>
      <c r="I15" s="39"/>
      <c r="J15" s="39">
        <f t="shared" si="0"/>
        <v>1.1200000000000001</v>
      </c>
    </row>
    <row r="16" spans="1:10" s="31" customFormat="1" ht="27.75" customHeight="1">
      <c r="A16" s="45" t="s">
        <v>211</v>
      </c>
      <c r="B16" s="40">
        <v>270.91899999999998</v>
      </c>
      <c r="C16" s="40"/>
      <c r="D16" s="40"/>
      <c r="E16" s="40"/>
      <c r="F16" s="40"/>
      <c r="G16" s="40"/>
      <c r="H16" s="41"/>
      <c r="I16" s="40"/>
      <c r="J16" s="40">
        <f t="shared" si="0"/>
        <v>270.91899999999998</v>
      </c>
    </row>
    <row r="17" spans="1:10" hidden="1">
      <c r="A17" s="45"/>
      <c r="B17" s="39"/>
      <c r="C17" s="39"/>
      <c r="D17" s="39"/>
      <c r="E17" s="39"/>
      <c r="F17" s="39"/>
      <c r="G17" s="39"/>
      <c r="H17" s="37"/>
      <c r="I17" s="39"/>
      <c r="J17" s="39">
        <f t="shared" si="0"/>
        <v>0</v>
      </c>
    </row>
    <row r="18" spans="1:10" ht="25.5">
      <c r="A18" s="45" t="s">
        <v>298</v>
      </c>
      <c r="B18" s="161">
        <v>5.7050000000000001</v>
      </c>
      <c r="C18" s="161"/>
      <c r="D18" s="161"/>
      <c r="E18" s="161"/>
      <c r="F18" s="161"/>
      <c r="G18" s="161"/>
      <c r="H18" s="162"/>
      <c r="I18" s="161"/>
      <c r="J18" s="39">
        <f t="shared" si="0"/>
        <v>5.7050000000000001</v>
      </c>
    </row>
    <row r="19" spans="1:10" ht="38.25">
      <c r="A19" s="45" t="s">
        <v>297</v>
      </c>
      <c r="B19" s="161">
        <v>30.715</v>
      </c>
      <c r="C19" s="161"/>
      <c r="D19" s="161"/>
      <c r="E19" s="161"/>
      <c r="F19" s="161"/>
      <c r="G19" s="161"/>
      <c r="H19" s="162"/>
      <c r="I19" s="161"/>
      <c r="J19" s="39">
        <f t="shared" si="0"/>
        <v>30.715</v>
      </c>
    </row>
    <row r="20" spans="1:10">
      <c r="A20" s="43" t="s">
        <v>149</v>
      </c>
      <c r="B20" s="39">
        <v>145.547</v>
      </c>
      <c r="C20" s="39"/>
      <c r="D20" s="39"/>
      <c r="E20" s="39"/>
      <c r="F20" s="39"/>
      <c r="G20" s="39"/>
      <c r="H20" s="37"/>
      <c r="I20" s="39"/>
      <c r="J20" s="39">
        <f t="shared" si="0"/>
        <v>145.547</v>
      </c>
    </row>
    <row r="21" spans="1:10">
      <c r="A21" s="43" t="s">
        <v>150</v>
      </c>
      <c r="B21" s="39">
        <v>33.319000000000003</v>
      </c>
      <c r="C21" s="39"/>
      <c r="D21" s="39"/>
      <c r="E21" s="39"/>
      <c r="F21" s="39"/>
      <c r="G21" s="39"/>
      <c r="H21" s="37"/>
      <c r="I21" s="39"/>
      <c r="J21" s="39">
        <f t="shared" si="0"/>
        <v>33.319000000000003</v>
      </c>
    </row>
    <row r="22" spans="1:10">
      <c r="A22" s="163" t="s">
        <v>209</v>
      </c>
      <c r="B22" s="161">
        <v>11.938000000000001</v>
      </c>
      <c r="C22" s="161"/>
      <c r="D22" s="161"/>
      <c r="E22" s="161"/>
      <c r="F22" s="161"/>
      <c r="G22" s="161"/>
      <c r="H22" s="162"/>
      <c r="I22" s="161"/>
      <c r="J22" s="161">
        <f t="shared" si="0"/>
        <v>11.938000000000001</v>
      </c>
    </row>
    <row r="23" spans="1:10">
      <c r="A23" s="163" t="s">
        <v>210</v>
      </c>
      <c r="B23" s="161">
        <v>306.51</v>
      </c>
      <c r="C23" s="161"/>
      <c r="D23" s="161"/>
      <c r="E23" s="161"/>
      <c r="F23" s="161"/>
      <c r="G23" s="161"/>
      <c r="H23" s="162"/>
      <c r="I23" s="161"/>
      <c r="J23" s="161">
        <f t="shared" si="0"/>
        <v>306.51</v>
      </c>
    </row>
    <row r="24" spans="1:10" ht="25.5">
      <c r="A24" s="168" t="s">
        <v>275</v>
      </c>
      <c r="B24" s="161">
        <v>1.3919999999999999</v>
      </c>
      <c r="C24" s="161"/>
      <c r="D24" s="161"/>
      <c r="E24" s="161"/>
      <c r="F24" s="161"/>
      <c r="G24" s="161"/>
      <c r="H24" s="162"/>
      <c r="I24" s="161"/>
      <c r="J24" s="161">
        <f t="shared" si="0"/>
        <v>1.3919999999999999</v>
      </c>
    </row>
    <row r="25" spans="1:10" ht="1.5" hidden="1" customHeight="1">
      <c r="A25" s="163"/>
      <c r="B25" s="161"/>
      <c r="C25" s="161"/>
      <c r="D25" s="161"/>
      <c r="E25" s="161"/>
      <c r="F25" s="161"/>
      <c r="G25" s="161"/>
      <c r="H25" s="162"/>
      <c r="I25" s="161"/>
      <c r="J25" s="161">
        <f t="shared" si="0"/>
        <v>0</v>
      </c>
    </row>
    <row r="26" spans="1:10">
      <c r="A26" s="43" t="s">
        <v>213</v>
      </c>
      <c r="B26" s="39"/>
      <c r="C26" s="39"/>
      <c r="D26" s="39">
        <v>1.046</v>
      </c>
      <c r="E26" s="39"/>
      <c r="F26" s="39"/>
      <c r="G26" s="39"/>
      <c r="H26" s="37"/>
      <c r="I26" s="39"/>
      <c r="J26" s="39">
        <f t="shared" si="0"/>
        <v>1.046</v>
      </c>
    </row>
    <row r="27" spans="1:10">
      <c r="A27" s="163" t="s">
        <v>273</v>
      </c>
      <c r="B27" s="161"/>
      <c r="C27" s="161"/>
      <c r="D27" s="161"/>
      <c r="E27" s="161">
        <v>1.1279999999999999</v>
      </c>
      <c r="F27" s="161"/>
      <c r="G27" s="161"/>
      <c r="H27" s="162"/>
      <c r="I27" s="161"/>
      <c r="J27" s="39">
        <f t="shared" si="0"/>
        <v>1.1279999999999999</v>
      </c>
    </row>
    <row r="28" spans="1:10" ht="13.5" customHeight="1">
      <c r="A28" s="43" t="s">
        <v>151</v>
      </c>
      <c r="B28" s="39"/>
      <c r="C28" s="39"/>
      <c r="D28" s="39"/>
      <c r="E28" s="39"/>
      <c r="F28" s="39">
        <v>175</v>
      </c>
      <c r="G28" s="39"/>
      <c r="H28" s="37"/>
      <c r="I28" s="39"/>
      <c r="J28" s="39">
        <f t="shared" si="0"/>
        <v>175</v>
      </c>
    </row>
    <row r="29" spans="1:10">
      <c r="A29" s="43" t="s">
        <v>164</v>
      </c>
      <c r="B29" s="39"/>
      <c r="C29" s="39"/>
      <c r="D29" s="39"/>
      <c r="E29" s="39">
        <v>35.805999999999997</v>
      </c>
      <c r="F29" s="39"/>
      <c r="G29" s="39"/>
      <c r="H29" s="37"/>
      <c r="I29" s="39"/>
      <c r="J29" s="39">
        <f t="shared" si="0"/>
        <v>35.805999999999997</v>
      </c>
    </row>
    <row r="30" spans="1:10">
      <c r="A30" s="163" t="s">
        <v>280</v>
      </c>
      <c r="B30" s="161"/>
      <c r="C30" s="161"/>
      <c r="D30" s="161"/>
      <c r="E30" s="161">
        <v>1.2789999999999999</v>
      </c>
      <c r="F30" s="161"/>
      <c r="G30" s="161"/>
      <c r="H30" s="162"/>
      <c r="I30" s="161"/>
      <c r="J30" s="39">
        <f t="shared" si="0"/>
        <v>1.2789999999999999</v>
      </c>
    </row>
    <row r="31" spans="1:10">
      <c r="A31" s="163" t="s">
        <v>282</v>
      </c>
      <c r="B31" s="161"/>
      <c r="C31" s="161"/>
      <c r="D31" s="161"/>
      <c r="E31" s="161">
        <v>9.3680000000000003</v>
      </c>
      <c r="F31" s="161"/>
      <c r="G31" s="161"/>
      <c r="H31" s="162"/>
      <c r="I31" s="161"/>
      <c r="J31" s="161">
        <f t="shared" si="0"/>
        <v>9.3680000000000003</v>
      </c>
    </row>
    <row r="32" spans="1:10">
      <c r="A32" s="163" t="s">
        <v>283</v>
      </c>
      <c r="B32" s="161"/>
      <c r="C32" s="161"/>
      <c r="D32" s="161"/>
      <c r="E32" s="161">
        <v>3.4769999999999999</v>
      </c>
      <c r="F32" s="161"/>
      <c r="G32" s="161"/>
      <c r="H32" s="162"/>
      <c r="I32" s="161"/>
      <c r="J32" s="161">
        <f t="shared" si="0"/>
        <v>3.4769999999999999</v>
      </c>
    </row>
    <row r="33" spans="1:10">
      <c r="A33" s="43" t="s">
        <v>214</v>
      </c>
      <c r="B33" s="161"/>
      <c r="C33" s="161"/>
      <c r="D33" s="161"/>
      <c r="E33" s="161">
        <v>16.8</v>
      </c>
      <c r="F33" s="161"/>
      <c r="G33" s="161"/>
      <c r="H33" s="162"/>
      <c r="I33" s="161"/>
      <c r="J33" s="39">
        <f t="shared" si="0"/>
        <v>16.8</v>
      </c>
    </row>
    <row r="34" spans="1:10">
      <c r="A34" s="43" t="s">
        <v>256</v>
      </c>
      <c r="B34" s="161"/>
      <c r="C34" s="161"/>
      <c r="D34" s="161"/>
      <c r="E34" s="161">
        <v>22</v>
      </c>
      <c r="F34" s="161"/>
      <c r="G34" s="161"/>
      <c r="H34" s="162"/>
      <c r="I34" s="161"/>
      <c r="J34" s="39">
        <f t="shared" si="0"/>
        <v>22</v>
      </c>
    </row>
    <row r="35" spans="1:10">
      <c r="A35" s="43" t="s">
        <v>212</v>
      </c>
      <c r="B35" s="161"/>
      <c r="C35" s="161"/>
      <c r="D35" s="161"/>
      <c r="E35" s="161">
        <v>22.373000000000001</v>
      </c>
      <c r="F35" s="161"/>
      <c r="G35" s="161"/>
      <c r="H35" s="162"/>
      <c r="I35" s="161"/>
      <c r="J35" s="39">
        <f t="shared" si="0"/>
        <v>22.373000000000001</v>
      </c>
    </row>
    <row r="36" spans="1:10">
      <c r="A36" s="163" t="s">
        <v>284</v>
      </c>
      <c r="B36" s="161"/>
      <c r="C36" s="161"/>
      <c r="D36" s="161"/>
      <c r="E36" s="161">
        <v>17.22</v>
      </c>
      <c r="F36" s="161"/>
      <c r="G36" s="161"/>
      <c r="H36" s="162"/>
      <c r="I36" s="161"/>
      <c r="J36" s="161">
        <f t="shared" si="0"/>
        <v>17.22</v>
      </c>
    </row>
    <row r="37" spans="1:10">
      <c r="A37" s="163" t="s">
        <v>285</v>
      </c>
      <c r="B37" s="161"/>
      <c r="C37" s="161"/>
      <c r="D37" s="161"/>
      <c r="E37" s="161">
        <v>18.748999999999999</v>
      </c>
      <c r="F37" s="161"/>
      <c r="G37" s="161"/>
      <c r="H37" s="162"/>
      <c r="I37" s="161"/>
      <c r="J37" s="161">
        <f t="shared" si="0"/>
        <v>18.748999999999999</v>
      </c>
    </row>
    <row r="38" spans="1:10">
      <c r="A38" s="163" t="s">
        <v>286</v>
      </c>
      <c r="B38" s="161"/>
      <c r="C38" s="161"/>
      <c r="D38" s="161"/>
      <c r="E38" s="161">
        <v>62</v>
      </c>
      <c r="F38" s="161"/>
      <c r="G38" s="161"/>
      <c r="H38" s="162"/>
      <c r="I38" s="161"/>
      <c r="J38" s="161">
        <f t="shared" si="0"/>
        <v>62</v>
      </c>
    </row>
    <row r="39" spans="1:10">
      <c r="A39" s="163" t="s">
        <v>287</v>
      </c>
      <c r="B39" s="161"/>
      <c r="C39" s="161"/>
      <c r="D39" s="161"/>
      <c r="E39" s="161">
        <v>1.4750000000000001</v>
      </c>
      <c r="F39" s="161"/>
      <c r="G39" s="161"/>
      <c r="H39" s="162"/>
      <c r="I39" s="161"/>
      <c r="J39" s="161">
        <f t="shared" si="0"/>
        <v>1.4750000000000001</v>
      </c>
    </row>
    <row r="40" spans="1:10">
      <c r="A40" s="43" t="s">
        <v>258</v>
      </c>
      <c r="B40" s="39"/>
      <c r="C40" s="39"/>
      <c r="D40" s="39"/>
      <c r="E40" s="39"/>
      <c r="F40" s="39">
        <v>146</v>
      </c>
      <c r="G40" s="39"/>
      <c r="H40" s="37"/>
      <c r="I40" s="39"/>
      <c r="J40" s="39">
        <f t="shared" si="0"/>
        <v>146</v>
      </c>
    </row>
    <row r="41" spans="1:10">
      <c r="A41" s="163" t="s">
        <v>281</v>
      </c>
      <c r="B41" s="161"/>
      <c r="C41" s="161"/>
      <c r="D41" s="161"/>
      <c r="E41" s="161">
        <v>0.96</v>
      </c>
      <c r="F41" s="161"/>
      <c r="G41" s="161"/>
      <c r="H41" s="162"/>
      <c r="I41" s="161"/>
      <c r="J41" s="39">
        <f t="shared" si="0"/>
        <v>0.96</v>
      </c>
    </row>
    <row r="42" spans="1:10">
      <c r="A42" s="163" t="s">
        <v>288</v>
      </c>
      <c r="B42" s="161"/>
      <c r="C42" s="161"/>
      <c r="D42" s="161"/>
      <c r="E42" s="161">
        <v>8.8260000000000005</v>
      </c>
      <c r="F42" s="161"/>
      <c r="G42" s="161"/>
      <c r="H42" s="162"/>
      <c r="I42" s="161"/>
      <c r="J42" s="39">
        <f t="shared" si="0"/>
        <v>8.8260000000000005</v>
      </c>
    </row>
    <row r="43" spans="1:10">
      <c r="A43" s="191" t="s">
        <v>289</v>
      </c>
      <c r="B43" s="161"/>
      <c r="C43" s="161"/>
      <c r="D43" s="161"/>
      <c r="E43" s="161">
        <v>5.4779999999999998</v>
      </c>
      <c r="F43" s="161"/>
      <c r="G43" s="161"/>
      <c r="H43" s="162"/>
      <c r="I43" s="161"/>
      <c r="J43" s="161">
        <f>SUM(B43:I43)</f>
        <v>5.4779999999999998</v>
      </c>
    </row>
    <row r="44" spans="1:10">
      <c r="A44" s="191" t="s">
        <v>293</v>
      </c>
      <c r="B44" s="161"/>
      <c r="C44" s="161"/>
      <c r="D44" s="161"/>
      <c r="E44" s="161">
        <v>122</v>
      </c>
      <c r="F44" s="161"/>
      <c r="G44" s="161"/>
      <c r="H44" s="162"/>
      <c r="I44" s="161"/>
      <c r="J44" s="161">
        <f>SUM(B44:I44)</f>
        <v>122</v>
      </c>
    </row>
    <row r="45" spans="1:10">
      <c r="A45" s="191" t="s">
        <v>259</v>
      </c>
      <c r="B45" s="161"/>
      <c r="C45" s="161">
        <v>988.33600000000001</v>
      </c>
      <c r="D45" s="161"/>
      <c r="E45" s="161">
        <v>0</v>
      </c>
      <c r="F45" s="161"/>
      <c r="G45" s="161"/>
      <c r="H45" s="162"/>
      <c r="I45" s="161"/>
      <c r="J45" s="161">
        <f>SUM(B45:I45)</f>
        <v>988.33600000000001</v>
      </c>
    </row>
    <row r="46" spans="1:10">
      <c r="A46" s="43" t="s">
        <v>152</v>
      </c>
      <c r="B46" s="39"/>
      <c r="C46" s="39"/>
      <c r="D46" s="39"/>
      <c r="E46" s="39">
        <v>115</v>
      </c>
      <c r="F46" s="39">
        <v>227.959</v>
      </c>
      <c r="G46" s="39"/>
      <c r="H46" s="37"/>
      <c r="I46" s="39"/>
      <c r="J46" s="39">
        <f t="shared" ref="J46:J61" si="1">SUM(B46:I46)</f>
        <v>342.959</v>
      </c>
    </row>
    <row r="47" spans="1:10" ht="25.5">
      <c r="A47" s="200" t="s">
        <v>290</v>
      </c>
      <c r="B47" s="39"/>
      <c r="C47" s="39"/>
      <c r="D47" s="39"/>
      <c r="E47" s="39">
        <v>15</v>
      </c>
      <c r="F47" s="39"/>
      <c r="G47" s="39"/>
      <c r="H47" s="37"/>
      <c r="I47" s="39"/>
      <c r="J47" s="39">
        <f t="shared" si="1"/>
        <v>15</v>
      </c>
    </row>
    <row r="48" spans="1:10">
      <c r="A48" s="163" t="s">
        <v>163</v>
      </c>
      <c r="B48" s="161"/>
      <c r="C48" s="161"/>
      <c r="D48" s="161"/>
      <c r="E48" s="161">
        <v>150</v>
      </c>
      <c r="F48" s="161"/>
      <c r="G48" s="161"/>
      <c r="H48" s="162"/>
      <c r="I48" s="161"/>
      <c r="J48" s="39">
        <f t="shared" si="1"/>
        <v>150</v>
      </c>
    </row>
    <row r="49" spans="1:11" ht="25.5">
      <c r="A49" s="168" t="s">
        <v>257</v>
      </c>
      <c r="B49" s="161"/>
      <c r="C49" s="161"/>
      <c r="D49" s="161"/>
      <c r="E49" s="161">
        <v>9.9779999999999998</v>
      </c>
      <c r="F49" s="161"/>
      <c r="G49" s="161"/>
      <c r="H49" s="162"/>
      <c r="I49" s="161"/>
      <c r="J49" s="39">
        <f t="shared" si="1"/>
        <v>9.9779999999999998</v>
      </c>
    </row>
    <row r="50" spans="1:11">
      <c r="A50" s="168" t="s">
        <v>294</v>
      </c>
      <c r="B50" s="161"/>
      <c r="C50" s="161"/>
      <c r="D50" s="161"/>
      <c r="E50" s="161">
        <v>13.65</v>
      </c>
      <c r="F50" s="161"/>
      <c r="G50" s="161"/>
      <c r="H50" s="162"/>
      <c r="I50" s="161"/>
      <c r="J50" s="161">
        <f t="shared" si="1"/>
        <v>13.65</v>
      </c>
    </row>
    <row r="51" spans="1:11">
      <c r="A51" s="168" t="s">
        <v>260</v>
      </c>
      <c r="B51" s="161"/>
      <c r="C51" s="161"/>
      <c r="D51" s="161"/>
      <c r="E51" s="161">
        <v>120</v>
      </c>
      <c r="F51" s="161"/>
      <c r="G51" s="161"/>
      <c r="H51" s="162"/>
      <c r="I51" s="161"/>
      <c r="J51" s="161">
        <f t="shared" si="1"/>
        <v>120</v>
      </c>
    </row>
    <row r="52" spans="1:11">
      <c r="A52" s="168" t="s">
        <v>291</v>
      </c>
      <c r="B52" s="161"/>
      <c r="C52" s="161"/>
      <c r="D52" s="161"/>
      <c r="E52" s="161">
        <v>182</v>
      </c>
      <c r="F52" s="161"/>
      <c r="G52" s="161"/>
      <c r="H52" s="162"/>
      <c r="I52" s="161"/>
      <c r="J52" s="161">
        <f t="shared" si="1"/>
        <v>182</v>
      </c>
    </row>
    <row r="53" spans="1:11">
      <c r="A53" s="168" t="s">
        <v>292</v>
      </c>
      <c r="B53" s="161"/>
      <c r="C53" s="161"/>
      <c r="D53" s="161"/>
      <c r="E53" s="161">
        <v>28.88</v>
      </c>
      <c r="F53" s="161"/>
      <c r="G53" s="161"/>
      <c r="H53" s="162"/>
      <c r="I53" s="161"/>
      <c r="J53" s="161">
        <f t="shared" si="1"/>
        <v>28.88</v>
      </c>
    </row>
    <row r="54" spans="1:11">
      <c r="A54" s="43" t="s">
        <v>153</v>
      </c>
      <c r="B54" s="42"/>
      <c r="C54" s="42"/>
      <c r="D54" s="42"/>
      <c r="E54" s="39"/>
      <c r="F54" s="39"/>
      <c r="G54" s="39">
        <v>109.458</v>
      </c>
      <c r="H54" s="37">
        <v>237.38200000000001</v>
      </c>
      <c r="I54" s="39"/>
      <c r="J54" s="39">
        <f t="shared" si="1"/>
        <v>346.84000000000003</v>
      </c>
    </row>
    <row r="55" spans="1:11">
      <c r="A55" s="43" t="s">
        <v>154</v>
      </c>
      <c r="B55" s="42"/>
      <c r="C55" s="42"/>
      <c r="D55" s="42"/>
      <c r="E55" s="39"/>
      <c r="F55" s="39"/>
      <c r="G55" s="39">
        <v>3.5840000000000001</v>
      </c>
      <c r="H55" s="201">
        <v>67.430999999999997</v>
      </c>
      <c r="I55" s="39"/>
      <c r="J55" s="39">
        <f t="shared" si="1"/>
        <v>71.015000000000001</v>
      </c>
    </row>
    <row r="56" spans="1:11">
      <c r="A56" s="43" t="s">
        <v>155</v>
      </c>
      <c r="B56" s="42"/>
      <c r="C56" s="42"/>
      <c r="D56" s="42"/>
      <c r="E56" s="39"/>
      <c r="F56" s="39"/>
      <c r="G56" s="39">
        <v>8.1150000000000002</v>
      </c>
      <c r="H56" s="201">
        <v>352.18</v>
      </c>
      <c r="I56" s="39"/>
      <c r="J56" s="39">
        <f t="shared" si="1"/>
        <v>360.29500000000002</v>
      </c>
    </row>
    <row r="57" spans="1:11">
      <c r="A57" s="43" t="s">
        <v>156</v>
      </c>
      <c r="B57" s="42"/>
      <c r="C57" s="42"/>
      <c r="D57" s="42"/>
      <c r="E57" s="39"/>
      <c r="F57" s="39"/>
      <c r="G57" s="39">
        <v>8.1649999999999991</v>
      </c>
      <c r="H57" s="201">
        <v>84.75</v>
      </c>
      <c r="I57" s="39"/>
      <c r="J57" s="39">
        <f t="shared" si="1"/>
        <v>92.914999999999992</v>
      </c>
    </row>
    <row r="58" spans="1:11">
      <c r="A58" s="43" t="s">
        <v>157</v>
      </c>
      <c r="B58" s="42"/>
      <c r="C58" s="42"/>
      <c r="D58" s="42"/>
      <c r="E58" s="39"/>
      <c r="F58" s="39"/>
      <c r="G58" s="39"/>
      <c r="H58" s="201">
        <v>2.5999999999999999E-2</v>
      </c>
      <c r="I58" s="42"/>
      <c r="J58" s="39">
        <f t="shared" si="1"/>
        <v>2.5999999999999999E-2</v>
      </c>
    </row>
    <row r="59" spans="1:11">
      <c r="A59" s="37" t="s">
        <v>72</v>
      </c>
      <c r="B59" s="42"/>
      <c r="C59" s="42"/>
      <c r="D59" s="39"/>
      <c r="E59" s="39"/>
      <c r="F59" s="39"/>
      <c r="G59" s="39"/>
      <c r="H59" s="201">
        <v>13.976000000000001</v>
      </c>
      <c r="I59" s="42"/>
      <c r="J59" s="39">
        <f t="shared" si="1"/>
        <v>13.976000000000001</v>
      </c>
    </row>
    <row r="60" spans="1:11">
      <c r="A60" s="199" t="s">
        <v>276</v>
      </c>
      <c r="B60" s="189"/>
      <c r="C60" s="189"/>
      <c r="D60" s="161"/>
      <c r="E60" s="161"/>
      <c r="F60" s="161"/>
      <c r="G60" s="161"/>
      <c r="H60" s="199">
        <v>57.515999999999998</v>
      </c>
      <c r="I60" s="189"/>
      <c r="J60" s="42">
        <f t="shared" si="1"/>
        <v>57.515999999999998</v>
      </c>
    </row>
    <row r="61" spans="1:11">
      <c r="A61" s="38" t="s">
        <v>215</v>
      </c>
      <c r="B61" s="42"/>
      <c r="C61" s="39"/>
      <c r="D61" s="42">
        <v>2113.5990000000002</v>
      </c>
      <c r="F61" s="39"/>
      <c r="G61" s="39"/>
      <c r="H61" s="37"/>
      <c r="I61" s="39"/>
      <c r="J61" s="42">
        <f t="shared" si="1"/>
        <v>2113.5990000000002</v>
      </c>
    </row>
    <row r="62" spans="1:11">
      <c r="A62" s="38" t="s">
        <v>29</v>
      </c>
      <c r="B62" s="42">
        <f>SUM(B8:B61)</f>
        <v>1384.8620000000001</v>
      </c>
      <c r="C62" s="193">
        <f>SUM(C8:C61)</f>
        <v>988.33600000000001</v>
      </c>
      <c r="D62" s="42">
        <f>SUM(D8:D61)</f>
        <v>2114.645</v>
      </c>
      <c r="E62" s="193">
        <f>SUM(E8:E59)</f>
        <v>983.44699999999989</v>
      </c>
      <c r="F62" s="193">
        <f>SUM(F8:F61)</f>
        <v>548.95900000000006</v>
      </c>
      <c r="G62" s="42">
        <f>SUM(G8:G61)</f>
        <v>129.322</v>
      </c>
      <c r="H62" s="42">
        <f>SUM(H8:H61)</f>
        <v>813.26099999999985</v>
      </c>
      <c r="I62" s="193">
        <f>SUM(I8:I61)</f>
        <v>0</v>
      </c>
      <c r="J62" s="42">
        <f>SUM(J9:J61)</f>
        <v>6962.8319999999994</v>
      </c>
      <c r="K62" s="2"/>
    </row>
    <row r="63" spans="1:11">
      <c r="A63" s="210" t="s">
        <v>159</v>
      </c>
      <c r="B63" s="44"/>
      <c r="C63" s="33"/>
      <c r="D63" s="33"/>
      <c r="E63" s="33"/>
      <c r="F63" s="33"/>
      <c r="G63" s="33"/>
      <c r="H63" s="33"/>
      <c r="I63" s="33"/>
      <c r="J63" s="33">
        <f>SUM(C62+E62+F62+I62)</f>
        <v>2520.7420000000002</v>
      </c>
      <c r="K63" s="2"/>
    </row>
    <row r="64" spans="1:11">
      <c r="A64" s="211" t="s">
        <v>270</v>
      </c>
      <c r="B64" s="33"/>
      <c r="C64" s="33"/>
      <c r="D64" s="33"/>
      <c r="E64" s="33"/>
      <c r="F64" s="33"/>
      <c r="G64" s="33"/>
      <c r="H64" s="33"/>
      <c r="I64" s="33"/>
      <c r="J64" s="33">
        <f>SUM(B62+D62+G62+H62)-H60</f>
        <v>4384.5740000000005</v>
      </c>
    </row>
    <row r="65" spans="1:10">
      <c r="A65" s="44" t="s">
        <v>299</v>
      </c>
      <c r="B65" s="33"/>
      <c r="C65" s="33"/>
      <c r="D65" s="33"/>
      <c r="E65" s="33"/>
      <c r="F65" s="33"/>
      <c r="G65" s="33"/>
      <c r="H65" s="33"/>
      <c r="I65" s="33"/>
      <c r="J65" s="209">
        <f>SUM(J63:J64)</f>
        <v>6905.3160000000007</v>
      </c>
    </row>
    <row r="66" spans="1:10">
      <c r="A66" s="48" t="s">
        <v>274</v>
      </c>
      <c r="I66" s="2"/>
      <c r="J66" s="212">
        <v>57.515999999999998</v>
      </c>
    </row>
    <row r="67" spans="1:10">
      <c r="A67" s="48" t="s">
        <v>29</v>
      </c>
      <c r="J67" s="213">
        <f>SUM(J65:J66)</f>
        <v>6962.8320000000003</v>
      </c>
    </row>
    <row r="68" spans="1:10">
      <c r="A68" s="48"/>
      <c r="C68" s="4"/>
      <c r="I68" s="2"/>
      <c r="J68" s="169"/>
    </row>
    <row r="69" spans="1:10">
      <c r="A69" s="170"/>
      <c r="I69" s="2"/>
      <c r="J69" s="171"/>
    </row>
    <row r="70" spans="1:10">
      <c r="B70" s="190"/>
      <c r="C70" s="4"/>
      <c r="H70" s="2"/>
      <c r="J70" s="2"/>
    </row>
    <row r="72" spans="1:10" ht="15.75">
      <c r="A72" s="34" t="s">
        <v>86</v>
      </c>
    </row>
    <row r="73" spans="1:10" ht="15.75">
      <c r="A73" s="36" t="s">
        <v>87</v>
      </c>
    </row>
  </sheetData>
  <mergeCells count="12">
    <mergeCell ref="I1:J1"/>
    <mergeCell ref="F7:F8"/>
    <mergeCell ref="H7:H8"/>
    <mergeCell ref="I7:I8"/>
    <mergeCell ref="J6:J8"/>
    <mergeCell ref="H6:I6"/>
    <mergeCell ref="G7:G8"/>
    <mergeCell ref="B6:C6"/>
    <mergeCell ref="B7:B8"/>
    <mergeCell ref="C7:C8"/>
    <mergeCell ref="D7:D8"/>
    <mergeCell ref="E7:E8"/>
  </mergeCells>
  <pageMargins left="0.78740157480314965" right="0.78740157480314965" top="1.1417322834645669" bottom="1.141732283464566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Lisa 2</vt:lpstr>
      <vt:lpstr>Lisa 5</vt:lpstr>
      <vt:lpstr>sissetulek. investegevTabl N4</vt:lpstr>
      <vt:lpstr>Tabl. N 5</vt:lpstr>
      <vt:lpstr>Tabel N 6</vt:lpstr>
      <vt:lpstr>Sheet1</vt:lpstr>
      <vt:lpstr>Lisa 6</vt:lpstr>
    </vt:vector>
  </TitlesOfParts>
  <Company>Kohtla-Järve Linnavalitsus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Satsuta</dc:creator>
  <cp:lastModifiedBy>Windows User</cp:lastModifiedBy>
  <cp:lastPrinted>2020-01-16T11:08:52Z</cp:lastPrinted>
  <dcterms:created xsi:type="dcterms:W3CDTF">2011-10-05T12:25:05Z</dcterms:created>
  <dcterms:modified xsi:type="dcterms:W3CDTF">2020-01-21T05:43:44Z</dcterms:modified>
</cp:coreProperties>
</file>