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Timofejeva\Desktop\volikogu 19.12.2019\"/>
    </mc:Choice>
  </mc:AlternateContent>
  <xr:revisionPtr revIDLastSave="0" documentId="8_{26698C06-9BB2-415F-BFEB-8E75C4207E05}" xr6:coauthVersionLast="45" xr6:coauthVersionMax="45" xr10:uidLastSave="{00000000-0000-0000-0000-000000000000}"/>
  <bookViews>
    <workbookView xWindow="-26355" yWindow="495" windowWidth="24795" windowHeight="14640" activeTab="4" xr2:uid="{00000000-000D-0000-FFFF-FFFF00000000}"/>
  </bookViews>
  <sheets>
    <sheet name="Lisa 2" sheetId="2" r:id="rId1"/>
    <sheet name="Lisa 5" sheetId="5" r:id="rId2"/>
    <sheet name="sissetulek. investegevTabl N4" sheetId="3" r:id="rId3"/>
    <sheet name="Tabl. N 5" sheetId="7" r:id="rId4"/>
    <sheet name="Tabel N 6" sheetId="6" r:id="rId5"/>
    <sheet name="Sheet1" sheetId="8" state="hidden" r:id="rId6"/>
    <sheet name="Lisa 6" sheetId="9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9" l="1"/>
  <c r="K47" i="9"/>
  <c r="F91" i="2"/>
  <c r="E91" i="2"/>
  <c r="E18" i="2"/>
  <c r="F18" i="2"/>
  <c r="G73" i="2"/>
  <c r="E56" i="2"/>
  <c r="E55" i="2" s="1"/>
  <c r="F56" i="2"/>
  <c r="F55" i="2" s="1"/>
  <c r="G85" i="2"/>
  <c r="J71" i="9"/>
  <c r="I71" i="9"/>
  <c r="H71" i="9"/>
  <c r="G71" i="9"/>
  <c r="F71" i="9"/>
  <c r="E71" i="9"/>
  <c r="D71" i="9"/>
  <c r="C71" i="9"/>
  <c r="B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2" i="9"/>
  <c r="K51" i="9"/>
  <c r="K50" i="9"/>
  <c r="K4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73" i="9" l="1"/>
  <c r="K71" i="9"/>
  <c r="K72" i="9"/>
  <c r="K75" i="9" s="1"/>
  <c r="G54" i="2" l="1"/>
  <c r="G77" i="2"/>
  <c r="G79" i="2"/>
  <c r="F29" i="2"/>
  <c r="E29" i="2"/>
  <c r="G64" i="2"/>
  <c r="G66" i="2"/>
  <c r="H11" i="3"/>
  <c r="H9" i="3"/>
  <c r="G9" i="3"/>
  <c r="E10" i="7"/>
  <c r="G22" i="2"/>
  <c r="I18" i="3"/>
  <c r="I17" i="3"/>
  <c r="I13" i="3"/>
  <c r="I21" i="3"/>
  <c r="I20" i="3"/>
  <c r="G89" i="2"/>
  <c r="I16" i="3" l="1"/>
  <c r="F50" i="2"/>
  <c r="D31" i="6"/>
  <c r="F14" i="2"/>
  <c r="G72" i="2"/>
  <c r="D5" i="6"/>
  <c r="D4" i="6"/>
  <c r="G57" i="2"/>
  <c r="E50" i="2"/>
  <c r="G71" i="2"/>
  <c r="G36" i="2"/>
  <c r="G92" i="2"/>
  <c r="G93" i="2"/>
  <c r="G94" i="2"/>
  <c r="G95" i="2"/>
  <c r="G96" i="2"/>
  <c r="G90" i="2"/>
  <c r="G88" i="2"/>
  <c r="G87" i="2"/>
  <c r="G86" i="2"/>
  <c r="G84" i="2"/>
  <c r="G83" i="2"/>
  <c r="G82" i="2"/>
  <c r="G81" i="2"/>
  <c r="G80" i="2"/>
  <c r="G78" i="2"/>
  <c r="H78" i="2" s="1"/>
  <c r="G76" i="2"/>
  <c r="G75" i="2"/>
  <c r="G74" i="2"/>
  <c r="G70" i="2"/>
  <c r="G69" i="2"/>
  <c r="G68" i="2"/>
  <c r="G63" i="2"/>
  <c r="G59" i="2"/>
  <c r="G62" i="2"/>
  <c r="G58" i="2"/>
  <c r="G52" i="2"/>
  <c r="G53" i="2"/>
  <c r="G51" i="2"/>
  <c r="G39" i="2"/>
  <c r="G40" i="2"/>
  <c r="G41" i="2"/>
  <c r="G42" i="2"/>
  <c r="G43" i="2"/>
  <c r="G44" i="2"/>
  <c r="G45" i="2"/>
  <c r="G46" i="2"/>
  <c r="G47" i="2"/>
  <c r="G49" i="2"/>
  <c r="G38" i="2"/>
  <c r="G20" i="2"/>
  <c r="G21" i="2"/>
  <c r="G23" i="2"/>
  <c r="G24" i="2"/>
  <c r="G25" i="2"/>
  <c r="G26" i="2"/>
  <c r="G27" i="2"/>
  <c r="G28" i="2"/>
  <c r="G30" i="2"/>
  <c r="G31" i="2"/>
  <c r="G32" i="2"/>
  <c r="G33" i="2"/>
  <c r="G19" i="2"/>
  <c r="G15" i="2"/>
  <c r="G16" i="2"/>
  <c r="G17" i="2"/>
  <c r="G11" i="2"/>
  <c r="G12" i="2"/>
  <c r="G10" i="2"/>
  <c r="F9" i="2"/>
  <c r="I25" i="3"/>
  <c r="I24" i="3"/>
  <c r="I19" i="3"/>
  <c r="I15" i="3"/>
  <c r="G91" i="2" l="1"/>
  <c r="G18" i="2"/>
  <c r="G56" i="2"/>
  <c r="G55" i="2" s="1"/>
  <c r="G50" i="2" s="1"/>
  <c r="H81" i="2"/>
  <c r="H88" i="2"/>
  <c r="H58" i="2"/>
  <c r="H75" i="2"/>
  <c r="H83" i="2"/>
  <c r="F13" i="2"/>
  <c r="G29" i="2"/>
  <c r="G9" i="2"/>
  <c r="C16" i="6" l="1"/>
  <c r="I23" i="3" l="1"/>
  <c r="J11" i="3" s="1"/>
  <c r="I8" i="3"/>
  <c r="I7" i="3"/>
  <c r="I14" i="5"/>
  <c r="I17" i="5"/>
  <c r="I19" i="5"/>
  <c r="I21" i="5"/>
  <c r="I16" i="5"/>
  <c r="I11" i="5"/>
  <c r="I12" i="5"/>
  <c r="I13" i="5"/>
  <c r="D27" i="6"/>
  <c r="D29" i="6"/>
  <c r="D30" i="6"/>
  <c r="C25" i="6"/>
  <c r="D23" i="6"/>
  <c r="D24" i="6"/>
  <c r="D22" i="6"/>
  <c r="C20" i="6"/>
  <c r="C12" i="6" s="1"/>
  <c r="D18" i="6"/>
  <c r="D19" i="6"/>
  <c r="D17" i="6"/>
  <c r="D15" i="6"/>
  <c r="D14" i="6"/>
  <c r="D13" i="6"/>
  <c r="D8" i="6"/>
  <c r="D9" i="6" s="1"/>
  <c r="C8" i="6"/>
  <c r="C9" i="6" s="1"/>
  <c r="C6" i="6"/>
  <c r="C7" i="6" s="1"/>
  <c r="E17" i="7"/>
  <c r="E18" i="7"/>
  <c r="E16" i="7"/>
  <c r="D15" i="7"/>
  <c r="E13" i="7"/>
  <c r="E14" i="7"/>
  <c r="E11" i="7"/>
  <c r="E12" i="7"/>
  <c r="E8" i="7"/>
  <c r="E9" i="7"/>
  <c r="D7" i="7"/>
  <c r="I10" i="3"/>
  <c r="H6" i="3"/>
  <c r="H15" i="5"/>
  <c r="H10" i="5"/>
  <c r="G31" i="3"/>
  <c r="G11" i="3"/>
  <c r="E11" i="3"/>
  <c r="E9" i="3"/>
  <c r="G6" i="3"/>
  <c r="E6" i="3"/>
  <c r="D6" i="7" l="1"/>
  <c r="C11" i="6"/>
  <c r="C10" i="6" s="1"/>
  <c r="C35" i="6" s="1"/>
  <c r="C36" i="6" s="1"/>
  <c r="E5" i="3"/>
  <c r="D20" i="6"/>
  <c r="D12" i="6" s="1"/>
  <c r="D11" i="6" s="1"/>
  <c r="D10" i="6" s="1"/>
  <c r="G5" i="3"/>
  <c r="G29" i="3" s="1"/>
  <c r="I10" i="5"/>
  <c r="H9" i="5"/>
  <c r="I9" i="3"/>
  <c r="D25" i="6"/>
  <c r="D16" i="6"/>
  <c r="E15" i="7"/>
  <c r="I6" i="3"/>
  <c r="H5" i="3"/>
  <c r="I11" i="3"/>
  <c r="I15" i="5"/>
  <c r="D6" i="6"/>
  <c r="D7" i="6" s="1"/>
  <c r="E7" i="7"/>
  <c r="I9" i="5" l="1"/>
  <c r="I5" i="3"/>
  <c r="G26" i="3"/>
  <c r="G28" i="3" s="1"/>
  <c r="E6" i="7"/>
  <c r="D35" i="6"/>
  <c r="D36" i="6" s="1"/>
  <c r="D37" i="6"/>
  <c r="C7" i="7" l="1"/>
  <c r="G10" i="5"/>
  <c r="B25" i="6"/>
  <c r="B20" i="6"/>
  <c r="B16" i="6"/>
  <c r="B8" i="6"/>
  <c r="B9" i="6" s="1"/>
  <c r="B6" i="6"/>
  <c r="B7" i="6" s="1"/>
  <c r="B12" i="6" l="1"/>
  <c r="B11" i="6" s="1"/>
  <c r="B10" i="6" s="1"/>
  <c r="B35" i="6" l="1"/>
  <c r="B36" i="6" s="1"/>
  <c r="B37" i="6"/>
  <c r="C15" i="7"/>
  <c r="C6" i="7" s="1"/>
  <c r="G15" i="5" l="1"/>
  <c r="G9" i="5" s="1"/>
  <c r="E14" i="2" l="1"/>
  <c r="G14" i="2" s="1"/>
  <c r="G13" i="2" s="1"/>
  <c r="E9" i="2"/>
  <c r="E37" i="2"/>
  <c r="E35" i="2" s="1"/>
  <c r="E34" i="2" s="1"/>
  <c r="E13" i="2" l="1"/>
  <c r="E8" i="2" l="1"/>
  <c r="F37" i="2" l="1"/>
  <c r="F35" i="2" s="1"/>
  <c r="F34" i="2" s="1"/>
  <c r="F8" i="2" s="1"/>
  <c r="G48" i="2"/>
  <c r="G37" i="2" s="1"/>
  <c r="G35" i="2" s="1"/>
  <c r="G34" i="2" s="1"/>
  <c r="G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Valentina Satsuta</author>
  </authors>
  <commentList>
    <comment ref="F1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3,0 LM 4,0 MPK</t>
        </r>
      </text>
    </comment>
    <comment ref="F2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AKK
</t>
        </r>
      </text>
    </comment>
    <comment ref="F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1,0  -0,2</t>
        </r>
      </text>
    </comment>
    <comment ref="F3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0,8  0,2
</t>
        </r>
      </text>
    </comment>
    <comment ref="F5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0,7
</t>
        </r>
      </text>
    </comment>
    <comment ref="F6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39,766
16,189
45,074
</t>
        </r>
      </text>
    </comment>
    <comment ref="F7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2,0
</t>
        </r>
      </text>
    </comment>
    <comment ref="F8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2,998 0,2
0,071
15,115
</t>
        </r>
      </text>
    </comment>
    <comment ref="F8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5,574
15,625
</t>
        </r>
      </text>
    </comment>
    <comment ref="F8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0,540 
5,780
7,8
</t>
        </r>
      </text>
    </comment>
    <comment ref="F8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0,3
13,291
2,650</t>
        </r>
      </text>
    </comment>
  </commentList>
</comments>
</file>

<file path=xl/sharedStrings.xml><?xml version="1.0" encoding="utf-8"?>
<sst xmlns="http://schemas.openxmlformats.org/spreadsheetml/2006/main" count="324" uniqueCount="273">
  <si>
    <t>Maksutulud</t>
  </si>
  <si>
    <t>Füüsilise isiku tulumaks</t>
  </si>
  <si>
    <t>Maamaks</t>
  </si>
  <si>
    <t>Reklaamimaks</t>
  </si>
  <si>
    <t>Tulud kaupade ja teenuste müügist</t>
  </si>
  <si>
    <t>Riigilõiv</t>
  </si>
  <si>
    <t>Riigilõiv kasutusloa väljastamise eest</t>
  </si>
  <si>
    <t>Riigilõiv ehituslubade eest</t>
  </si>
  <si>
    <t>Haridusasutuste majandustegevusest</t>
  </si>
  <si>
    <t>Kultuuriasutuste majandustegevusest</t>
  </si>
  <si>
    <t>Sotsiaalasutuste majandustegevusest</t>
  </si>
  <si>
    <t>Kaupade ja teenuste müük</t>
  </si>
  <si>
    <t>Tasandusfond (lg 1)</t>
  </si>
  <si>
    <t xml:space="preserve">       Toimetulekutoetus</t>
  </si>
  <si>
    <t xml:space="preserve">   Valitsussektorisisesed toetused</t>
  </si>
  <si>
    <t>Laekumine vee erikasutusest</t>
  </si>
  <si>
    <t>Trahvid</t>
  </si>
  <si>
    <t xml:space="preserve">   Toetused riigilt ja riigiasutustelt</t>
  </si>
  <si>
    <t xml:space="preserve">Eelpool nimetamata muud tulud </t>
  </si>
  <si>
    <t>Haridusasutuste majandustegevusest (kohatasu)</t>
  </si>
  <si>
    <t>Spordi- ja puhkeasutuste majandustegevusest</t>
  </si>
  <si>
    <t>Majandus- ja Kommunikatsiooniministeerium (transporditoetuseks)</t>
  </si>
  <si>
    <t>Materiaalsete ja immateriaalsete varade müük</t>
  </si>
  <si>
    <t>Rajatiste ja hoonete müük</t>
  </si>
  <si>
    <t>Muude materiaalsete põhivarade müük</t>
  </si>
  <si>
    <t xml:space="preserve">Finantstulud </t>
  </si>
  <si>
    <t>Intressi- ja viivisetulud hoiustelt</t>
  </si>
  <si>
    <t>Põhivara soetuseks saadav sihtfinantseerimine</t>
  </si>
  <si>
    <t>EELARVE</t>
  </si>
  <si>
    <t>KONTROLL</t>
  </si>
  <si>
    <t>Valentina Satsuta</t>
  </si>
  <si>
    <t>KOKKU</t>
  </si>
  <si>
    <t>PÕHITEGEVUSE KULUD</t>
  </si>
  <si>
    <t>PÕHITEGEVUSE TULUD</t>
  </si>
  <si>
    <t>PÕHITEGEVUSE TULEM</t>
  </si>
  <si>
    <t>KUUEKORDNE PÕHITEGEVUSE  TULEM</t>
  </si>
  <si>
    <t xml:space="preserve">60% PÕHITEGEVUSE  TULUDEST </t>
  </si>
  <si>
    <t>NETOVÕLAKOORMUSE ÜLEMMÄÄR</t>
  </si>
  <si>
    <t>Netovõlakoormus</t>
  </si>
  <si>
    <t>NETOVÕLAKOORMUS</t>
  </si>
  <si>
    <t>Vaba netovõlakoormus (eurodes)</t>
  </si>
  <si>
    <t>Tunnus</t>
  </si>
  <si>
    <t>Finantseerimistegevus kokku:</t>
  </si>
  <si>
    <t>20.5</t>
  </si>
  <si>
    <t>2081.5.8</t>
  </si>
  <si>
    <t>Laenude võtmine muudelt residentidelt</t>
  </si>
  <si>
    <t>2081.5.8.</t>
  </si>
  <si>
    <t>20.6.</t>
  </si>
  <si>
    <t>2081.6.8</t>
  </si>
  <si>
    <t xml:space="preserve">Võetud laenude tagastamine muudele residentidele </t>
  </si>
  <si>
    <t>2081.6.9</t>
  </si>
  <si>
    <t>Võetud laenude tagasimaksmine mitteresidentidele</t>
  </si>
  <si>
    <t xml:space="preserve">FINANTSEERIMISTEHINGUD </t>
  </si>
  <si>
    <t>Võetud laenude tagasimaksmine muudele residentidele</t>
  </si>
  <si>
    <t>Laenude võtmine muudelt residentidelt sildfinantseerimiseks</t>
  </si>
  <si>
    <t xml:space="preserve">Üüri- ja renditulud varadelt </t>
  </si>
  <si>
    <t>Üüri- ja renditulud varadelt (sotsiaalmaja)</t>
  </si>
  <si>
    <t>3502.9</t>
  </si>
  <si>
    <t>Sotsiaalasutuste majandustegevusest (Tervise Arengu Instituut)</t>
  </si>
  <si>
    <t>Lisa 2</t>
  </si>
  <si>
    <t>Tabel 5</t>
  </si>
  <si>
    <t>Laenude võtmine muudelt residentidelt (refinantseerimine)</t>
  </si>
  <si>
    <t>2081.6.8.</t>
  </si>
  <si>
    <t>(tuhandetes eurodes)</t>
  </si>
  <si>
    <t>Saadavad  tegevustoetused</t>
  </si>
  <si>
    <t>Saadud tegevuskulude sihtfinantseerimine</t>
  </si>
  <si>
    <t>Saadud tegevustoetused</t>
  </si>
  <si>
    <t>Muud tulud</t>
  </si>
  <si>
    <t>Riigihanke tagatistasu</t>
  </si>
  <si>
    <t>2081</t>
  </si>
  <si>
    <t>Kultuuriministeerium (keskraamatukogu finantseerimiseks)</t>
  </si>
  <si>
    <t>Sotsiaalasutuste majandustegevusest (erivajadustega inimestele)</t>
  </si>
  <si>
    <t xml:space="preserve">Haridus- ja Teadusministeerium (koolispordimängudeks) </t>
  </si>
  <si>
    <t>Maaelumajandusministeerium (koolipiimatoetus)</t>
  </si>
  <si>
    <t>Toetused muudelt residentidelt</t>
  </si>
  <si>
    <t>Kultuuriministeerium (projekti toetuseks)</t>
  </si>
  <si>
    <t>Tabel 4</t>
  </si>
  <si>
    <t xml:space="preserve">SISSETULEKUD INVESTEERIMISTEGEVUS KOKKU </t>
  </si>
  <si>
    <t>Vabariigi Valitsus, sh</t>
  </si>
  <si>
    <t>Toetused kohaliku omavalitsuse üksustelt</t>
  </si>
  <si>
    <t>Riina Ivanova</t>
  </si>
  <si>
    <t>volikogu esimees</t>
  </si>
  <si>
    <t>Toetusfond (lg 2)</t>
  </si>
  <si>
    <t>eelarve peaspetsialist</t>
  </si>
  <si>
    <t>Laenude võtmine muudelt residentidelt (Ahtme linnaosa linnakeskuse väljakujundamiseks)</t>
  </si>
  <si>
    <t>Laenude võtmine muudelt residentidelt (spordi- ja vabaaja linnaku rajamiseks)</t>
  </si>
  <si>
    <t>Laenude võtmine muudelt residentidelt (põhikooli- ja gümnaasiumide renoveerimiseks)</t>
  </si>
  <si>
    <t>Laenude võtmine muudelt residentidelt (lasteaedade renoveerimiseks)</t>
  </si>
  <si>
    <t xml:space="preserve">      Saadud ettemaksud</t>
  </si>
  <si>
    <t>Sotsiaalasutuste majandustegevusest (asenduskoduteenused)</t>
  </si>
  <si>
    <t>Netovõlakoormus (Netovõlakoormus / põhitegevusetulud) (%)</t>
  </si>
  <si>
    <t>Võetud laenude tagastamine muudele residentidele                                (refinantseerimine)</t>
  </si>
  <si>
    <t>Võetud laenude tagastamine muudele residentidele                                                (sildfinantseerimine)</t>
  </si>
  <si>
    <t>Haridus- ja Teadusministeerium (hariduse korraldamiseks                                                 Viru Vanglas)</t>
  </si>
  <si>
    <t>Põhitegevuse tulud kokku</t>
  </si>
  <si>
    <t xml:space="preserve">       Kohalike teede hoiu toetus</t>
  </si>
  <si>
    <t>sh     Hariduskulud</t>
  </si>
  <si>
    <t>Laenude võtmine muudelt residentidelt (Kohtla-Järve Kunstide Kooli renoveerimiseks)</t>
  </si>
  <si>
    <t xml:space="preserve">Riigihanke tagatisraha </t>
  </si>
  <si>
    <t>Tabel 6</t>
  </si>
  <si>
    <t xml:space="preserve">      Võetavad laenud </t>
  </si>
  <si>
    <t xml:space="preserve">      Tagastatavad laenud </t>
  </si>
  <si>
    <t xml:space="preserve">      Tagastav sildfinantseerimise  laen </t>
  </si>
  <si>
    <t xml:space="preserve">      Tagastav laen refinantseerimise arvelt </t>
  </si>
  <si>
    <t xml:space="preserve">       SILDFINANTSEERIMISE LAEN </t>
  </si>
  <si>
    <t>Riighanke tagatistasu</t>
  </si>
  <si>
    <t>Muud kaupade ja teenuste müük</t>
  </si>
  <si>
    <t>Kaitseministeerium ( projekti toetuseks)</t>
  </si>
  <si>
    <t xml:space="preserve">Haridus- ja Teadusministeerium ( projektide toetusteks) </t>
  </si>
  <si>
    <t xml:space="preserve">      Muud pikaajalised võlad </t>
  </si>
  <si>
    <t>Kohtla-Järve Linnavolikogu</t>
  </si>
  <si>
    <t>Võlakohustised sh</t>
  </si>
  <si>
    <t xml:space="preserve">      Laenukohustised</t>
  </si>
  <si>
    <t>KOHUSTISTE SUURENEMINE</t>
  </si>
  <si>
    <t>KOHUSTISTE VÄHENEMINE</t>
  </si>
  <si>
    <t>Kohustiste võtmine</t>
  </si>
  <si>
    <t>Kohustiste tagastamine</t>
  </si>
  <si>
    <t xml:space="preserve">       Koolieelsete lasteasutuste toetus</t>
  </si>
  <si>
    <t xml:space="preserve">       Huvitegevuse toetus</t>
  </si>
  <si>
    <t xml:space="preserve">       Raske ja sügava puudega laste hoiu teenuse toetus</t>
  </si>
  <si>
    <t>Sotsiaalministeerium (vanemlusprogrammi "Imelised aastad" toetamiseks)</t>
  </si>
  <si>
    <t>Toetused mitteresidentidelt (projekt Baltic Smart Areas for the 21 st century")</t>
  </si>
  <si>
    <t xml:space="preserve">       Matusetoetus</t>
  </si>
  <si>
    <t>Muud riigilõivud</t>
  </si>
  <si>
    <t xml:space="preserve">       Asendushooldus</t>
  </si>
  <si>
    <t>Laenude võtmine muudelt residentidelt (Ahtme Kunstide Kooli renoveerimiseks)</t>
  </si>
  <si>
    <t>Toetus MTÜ`lt  IVOL haridusürituseks</t>
  </si>
  <si>
    <t>Haridusasutuate majandustegevusest  (Kunstide Kooli õppemaks)</t>
  </si>
  <si>
    <t>määruse nr   juurde</t>
  </si>
  <si>
    <t xml:space="preserve">       Vahendid koolilõuna toetus</t>
  </si>
  <si>
    <t xml:space="preserve">       Tõhustatud ja eritoega laste õppe tegevuskulu toetus</t>
  </si>
  <si>
    <t>Laekumised õiguste müügist</t>
  </si>
  <si>
    <t xml:space="preserve">     Riigihanke tagatistasu</t>
  </si>
  <si>
    <t xml:space="preserve">       Rahvastikutoimingute kulude hüvitis</t>
  </si>
  <si>
    <t>Lisa 5</t>
  </si>
  <si>
    <t>määruse nr    juurde</t>
  </si>
  <si>
    <t>2019. a Finantsdistsipliini meetmete tagamise arvestus (tuhandetes eurodes)</t>
  </si>
  <si>
    <t>Sotsiaalministeerium (Noorte tugisüsteemi arendamiseks ja teistimiseks)</t>
  </si>
  <si>
    <t>Üleriigilise tähtsusega maardlate kaevandamisõiguse tasu</t>
  </si>
  <si>
    <t>Tasu üleriigilise tähtsusega maardlastest väljapumbatud vee erikasutusest</t>
  </si>
  <si>
    <t>3502.00.09</t>
  </si>
  <si>
    <t>Toetus Rahandusministeeriumilt (Spordi- ja vabaaja linnakeskuse väljakujundamiseks)</t>
  </si>
  <si>
    <t>Toetus Majandus- ja Kommunikatsiooniministeeriumilt (Kalevi ja Järveküla tänava rekonstrueerimiseks)</t>
  </si>
  <si>
    <t>3502.00.07</t>
  </si>
  <si>
    <t>Kasutusrendikohustised (üle-ühe-aastase perioodiga)</t>
  </si>
  <si>
    <t>Toetused mitteresidentidelt (projekt Keskkonnasõbralike maa-aluste lahenduste kasutamine tahkete jäätmete kogumiseks kohalikus omavalitsuses)</t>
  </si>
  <si>
    <t xml:space="preserve">      Refinantseerimise laen </t>
  </si>
  <si>
    <t>Toetused mitteresidentidelt (projekt Kohalike toodete ja teenuste turustamise soodustamine)</t>
  </si>
  <si>
    <t>Tagastamisele kuuluvad saadud ettemaksed</t>
  </si>
  <si>
    <t>Toetuse maksmise kohustised</t>
  </si>
  <si>
    <t>Vanurite Hooldekodu pensionäride hoiuste raha</t>
  </si>
  <si>
    <t>Riigikogu Kantselei (eraldis 2019. a Riigikogu ja EP valimisteks)</t>
  </si>
  <si>
    <t xml:space="preserve"> Likviidsed varad</t>
  </si>
  <si>
    <t>Lisaeelarve</t>
  </si>
  <si>
    <t>Haridus- ja Teadusministeerium (hariduse korraldamiseks                                                 Viru Vanglas 18.a)</t>
  </si>
  <si>
    <t>Haridus- ja Teadusministeerium (lasteasutuste õpetajate täienduskoolituseks)</t>
  </si>
  <si>
    <t>Haridus- ja Teadusministeerium (SA INNOVE keelekümblus)</t>
  </si>
  <si>
    <t>Haridus- ja Teadusministeerium (SA INNOVE keelekümblus 18.a)</t>
  </si>
  <si>
    <t>Rahandusministeerium (toetus SA KIK ja SA Riigi Kinnisvara)</t>
  </si>
  <si>
    <t>Toetus Majandus- ja Kommunikatsiooniministeeriumilt (Uus-Tehase tänava  ja Järveküla tänava rekonstrueerimiseks)</t>
  </si>
  <si>
    <t>Haridus- ja Teadusministeerium (HITSA - lt põhikoolidele arvutide soetamiseks)</t>
  </si>
  <si>
    <t>Toetus MTÜ`lt Avatud Noortekeskuste Ühendus</t>
  </si>
  <si>
    <t>Toetus Rahandusministeeriumilt (KIK-lt LA Karuke energiatõhususe parandamiseks)</t>
  </si>
  <si>
    <t>Toetus Majandus- ja Kommunikatsiooniministeeriumilt  (EAS-lt Ehitajate tee rekonstrueerimiseks)</t>
  </si>
  <si>
    <t>Toetus Majandus- ja Kommunikatsiooniministeeriumilt (EAS-lt Spordi- ja vabaaja linnakeskuse väljakujundamiseks)</t>
  </si>
  <si>
    <t>Toetus Rahandusministeeriumilt (KIK-lt LA Rukulill energiatõhususe parandamiseks)</t>
  </si>
  <si>
    <t>Toetused avalik-õiguslikelt juriidilistelt isikutelt</t>
  </si>
  <si>
    <t>Toetus Majandus- ja Kommunikatsiooniministeeriumilt (EAS -lt Ahtme linnaosa linnakeskuse väljakujundamiseks)</t>
  </si>
  <si>
    <t>Rahandusministeerium (KJ Kunstide Kooli remonditöödeks)</t>
  </si>
  <si>
    <t>Laenude võtmine muudelt residentidelt (Spordikeskus)</t>
  </si>
  <si>
    <t xml:space="preserve">      Laenukohustised seisuga  01.01.2019. a</t>
  </si>
  <si>
    <t xml:space="preserve">Eelarve  seisuga   27.06.2019. a </t>
  </si>
  <si>
    <t>Majandus- ja Kommunikatsiooniministeerium (SA-lt KredEx hoonete lammutamiseks)</t>
  </si>
  <si>
    <t>Majandus- ja Kommunikatsiooniministeerium (Maanteamet L/A -le)</t>
  </si>
  <si>
    <t>Toetused mitteresidentidelt (kultuurikeskusele)</t>
  </si>
  <si>
    <t>Kohtla-Järve linna 2019. aasta põhitegevuse tulude kolmas lisaeelarve (tuhandetes eurodes)</t>
  </si>
  <si>
    <t xml:space="preserve">Põhitegevuse tulude eelarve seisuga 26.09.2019. a  </t>
  </si>
  <si>
    <t xml:space="preserve">Kohtla-Järve linna 2019. aasta finantseerimistegevuse kolmas lisaeelarve </t>
  </si>
  <si>
    <t>Kohtla-Järve linna 2019. aasta investeerimistegevuse sissetulekute kolmas lisaeelarve</t>
  </si>
  <si>
    <t xml:space="preserve">Kohtla-Järve linna  2019. aasta finatseerimistegevuse kolmas lisaeelarve </t>
  </si>
  <si>
    <t xml:space="preserve">Sissetulekud kinnitatud eelarve 26.09.2019.a </t>
  </si>
  <si>
    <t xml:space="preserve">Finants-tegevuse kinnitatud eelarve 26.09.2019. a </t>
  </si>
  <si>
    <t xml:space="preserve">Haridus- ja Teadusministeerium (INNOVE SA) tagasitoomine kooli </t>
  </si>
  <si>
    <t>Lisa 6</t>
  </si>
  <si>
    <t>määruse nr     juurde</t>
  </si>
  <si>
    <t xml:space="preserve">2019. aasta alguseks kasutamata rahalised vahendid (tuhandetes eurodes) </t>
  </si>
  <si>
    <t>Allikad</t>
  </si>
  <si>
    <t xml:space="preserve">  Riigieelarve</t>
  </si>
  <si>
    <t>Kohalik eelarve</t>
  </si>
  <si>
    <t xml:space="preserve">Laen 2017. a. </t>
  </si>
  <si>
    <t xml:space="preserve">Laen 2018. a. </t>
  </si>
  <si>
    <t>Siht-finants-eerimine</t>
  </si>
  <si>
    <t>Tulud majandustegevusest</t>
  </si>
  <si>
    <t>Kokku</t>
  </si>
  <si>
    <t>Kulu liik</t>
  </si>
  <si>
    <t>Põhi-tegevuse kulud</t>
  </si>
  <si>
    <t>Põhivarad</t>
  </si>
  <si>
    <t>Põhi-tegevuse-kulud</t>
  </si>
  <si>
    <t>Põhi-varad</t>
  </si>
  <si>
    <t>Põhi-tegevus-kulud</t>
  </si>
  <si>
    <t>Põhivara</t>
  </si>
  <si>
    <t>Toimetulekutoetus</t>
  </si>
  <si>
    <t>Sotsiaaltoetuste ning- teenuste  osutamise toetus</t>
  </si>
  <si>
    <t>Puudega laste hooldajatoetus</t>
  </si>
  <si>
    <t>Toetus sügava puudega lastele</t>
  </si>
  <si>
    <t>Igapäevaelu toetamiseks</t>
  </si>
  <si>
    <t>Eraldised madala lävega keskuse opereerimiseks (Tervise Arengu Instituut)</t>
  </si>
  <si>
    <t>Eraldised  õppevahenditeks, töötasuks , koolituseks (SA INNOVE, HTM eraldised)</t>
  </si>
  <si>
    <t>Toetus huvihariduse ja huvitegevuse kättesaadavuse tagamiseks (reserv)</t>
  </si>
  <si>
    <t>Toetus huvihariduse ja huvitegevuse kättesaadavuse tagamiseks ( põhikoolide- ja gümnaasiumidel)</t>
  </si>
  <si>
    <t>Eraldis koolilõuna toetuseks</t>
  </si>
  <si>
    <t>Hitsa arvutiostuleping</t>
  </si>
  <si>
    <t>RE matusetoetus</t>
  </si>
  <si>
    <t>RE Asenduskoduteenused</t>
  </si>
  <si>
    <t>Eraldised Noorte tugusüsteemi arendamisdeks</t>
  </si>
  <si>
    <t>Eraldis projekti "500 kodu korda"</t>
  </si>
  <si>
    <t>MTÜ Ühistranspordikeskus bussipeatuse korrastamiseks</t>
  </si>
  <si>
    <t>Korteriühistu toetus</t>
  </si>
  <si>
    <t>Ahtme gümnaasiumi renoveerimiseks</t>
  </si>
  <si>
    <t>Täiskasvanute gümnaasiumi renoveerimiseks</t>
  </si>
  <si>
    <t>Kesklinna põhikooli renoveerimiseks</t>
  </si>
  <si>
    <t>Tammiku Põhikooli renoveerimiseks</t>
  </si>
  <si>
    <t>Slaavi Põhikooli renoveerimiseks</t>
  </si>
  <si>
    <t>Lasteaia Tareke renoveerimiseks</t>
  </si>
  <si>
    <t>Lasteaia Väikemees renoveerimiseks</t>
  </si>
  <si>
    <t>Lasteaia Pääsuke renoveerimiseks</t>
  </si>
  <si>
    <t>Lasteaia Muinasjutt renoveerimiseks</t>
  </si>
  <si>
    <t>Lasteaia Kakuke  renoveerimiseks</t>
  </si>
  <si>
    <t>Lasteaia Lepatriinu  renoveerimiseks</t>
  </si>
  <si>
    <t>Lasteaia Buratiino renoveerimiseks</t>
  </si>
  <si>
    <t>Lasteaia Karuke renoveerimiseks</t>
  </si>
  <si>
    <t>Lasteaia Punamütsike renoveerimiseks</t>
  </si>
  <si>
    <t>Lasteaia Aljonuśka renoveerimiseks</t>
  </si>
  <si>
    <t>Lasteaia Tuvike renoveerimiseks</t>
  </si>
  <si>
    <t>Lasteaia Rukkilill renoveerimiseks</t>
  </si>
  <si>
    <t>Kohtla-Järve Kunstide Kooli renoveerimiseks</t>
  </si>
  <si>
    <t>Koolinoorte Loomemaja renoveerimiseks</t>
  </si>
  <si>
    <t>Põlevkivimuuseumi renoveerimiseks</t>
  </si>
  <si>
    <t>Keskraamatukogu renoveerimiseks</t>
  </si>
  <si>
    <t>Kultuurikeskuse renoveerimiseks</t>
  </si>
  <si>
    <t>Noortekeskuse renoveerimiseks</t>
  </si>
  <si>
    <t>Ahtme lo keskuse väljakujundamiseks</t>
  </si>
  <si>
    <t>Metsapargi ala kergliiklussõlme arendamiseks</t>
  </si>
  <si>
    <t>Spordikeskus</t>
  </si>
  <si>
    <t>Spordi- ja vabaaja linnaku rajamiseks</t>
  </si>
  <si>
    <t>Kalevi ja Järveküla tn rekonstrueerimiseks</t>
  </si>
  <si>
    <t>Teede renoveerimiseks</t>
  </si>
  <si>
    <t>Elamu- ja Kommunaalmajanduse renoveerimiseks</t>
  </si>
  <si>
    <t>Ehitajate tee renoveerimiseks</t>
  </si>
  <si>
    <t>Vanurite Hooldekodu renoveerimiseks</t>
  </si>
  <si>
    <t>Haridusasutused</t>
  </si>
  <si>
    <t>Kultuuriasutused</t>
  </si>
  <si>
    <t>Sotsiaalasutused</t>
  </si>
  <si>
    <t>Spordi- ja puhkeasutused</t>
  </si>
  <si>
    <t>Linnavalitsus</t>
  </si>
  <si>
    <t>Vabajääk</t>
  </si>
  <si>
    <t>sh investeerimistegevus</t>
  </si>
  <si>
    <t>Põhitegevuse kulud</t>
  </si>
  <si>
    <t>Vanurite Hooldekodu pensionäride  hoiuste raha</t>
  </si>
  <si>
    <t>Üldse kasutamata jääk</t>
  </si>
  <si>
    <t>Sotsiaalministeerium (puuetega inimeste eluaseme füüsiline kohandamine)</t>
  </si>
  <si>
    <t xml:space="preserve">Haridusasutuste majandustegevusest  (Täiskasvanute Gümnaasiumi koolitusteenused IVKH-s) </t>
  </si>
  <si>
    <t>Haridus- ja Teadusministeerium (pilootprojekti "Eestikeelne õpetaja vene õppekeelega rühmas")</t>
  </si>
  <si>
    <t>Haridus- ja Teadusministeerium (pilootprojekti "Eestikeelne õpetaja vene õppekeelega rühmas" 18.a)</t>
  </si>
  <si>
    <t>Toetus HTM-lt pilootprojekti "Professionaalne eestikeele õpetaja"</t>
  </si>
  <si>
    <t>Toetus huvihariduse ja huvitegevuse kättesaadavuse tagamiseks (kultuuri - ja vabaaja asutustel)</t>
  </si>
  <si>
    <t>Ahtme klubi renoveerimiseks</t>
  </si>
  <si>
    <t>Finants-tegevuse eelarve seisuga 19.12.2019. a</t>
  </si>
  <si>
    <t xml:space="preserve">Sissetulekud eelarve  seisuga  19.12.2019.a </t>
  </si>
  <si>
    <t xml:space="preserve">Finants-tegevuse eelarve seisuga 19.12.2019.a </t>
  </si>
  <si>
    <t xml:space="preserve">Eelarve  seisuga 19.12.2019.a </t>
  </si>
  <si>
    <t xml:space="preserve">Põhitegevuse tulude eelarve seisuga 19.12.2019. a  </t>
  </si>
  <si>
    <t>Haridus-ja Teadusministeerium ( 3-7 aastastele lastele eesti keele õppe korraldamiseks)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</si>
</sst>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3" x14ac:knownFonts="1">
    <font>
      <sz val="10"/>
      <name val="Arial"/>
      <charset val="186"/>
    </font>
    <font>
      <sz val="10"/>
      <name val="Times New Roman"/>
      <family val="1"/>
      <charset val="186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8">
    <xf numFmtId="0" fontId="0" fillId="0" borderId="0" xfId="0"/>
    <xf numFmtId="0" fontId="2" fillId="0" borderId="0" xfId="1" applyFont="1" applyFill="1" applyBorder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6" fillId="0" borderId="0" xfId="0" applyFont="1"/>
    <xf numFmtId="165" fontId="3" fillId="0" borderId="2" xfId="0" applyNumberFormat="1" applyFont="1" applyBorder="1"/>
    <xf numFmtId="0" fontId="4" fillId="0" borderId="0" xfId="0" applyFont="1"/>
    <xf numFmtId="0" fontId="4" fillId="0" borderId="0" xfId="0" applyFont="1" applyBorder="1"/>
    <xf numFmtId="3" fontId="6" fillId="0" borderId="0" xfId="0" applyNumberFormat="1" applyFont="1" applyAlignment="1">
      <alignment horizontal="left"/>
    </xf>
    <xf numFmtId="165" fontId="4" fillId="0" borderId="2" xfId="0" applyNumberFormat="1" applyFont="1" applyBorder="1"/>
    <xf numFmtId="0" fontId="1" fillId="0" borderId="0" xfId="0" applyFont="1"/>
    <xf numFmtId="0" fontId="1" fillId="0" borderId="0" xfId="1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1" applyFont="1" applyFill="1" applyBorder="1"/>
    <xf numFmtId="164" fontId="8" fillId="0" borderId="0" xfId="0" applyNumberFormat="1" applyFont="1"/>
    <xf numFmtId="165" fontId="9" fillId="0" borderId="0" xfId="0" applyNumberFormat="1" applyFont="1" applyBorder="1"/>
    <xf numFmtId="165" fontId="8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Alignment="1">
      <alignment horizontal="left"/>
    </xf>
    <xf numFmtId="165" fontId="8" fillId="0" borderId="0" xfId="0" applyNumberFormat="1" applyFont="1"/>
    <xf numFmtId="0" fontId="11" fillId="0" borderId="0" xfId="2" applyFont="1"/>
    <xf numFmtId="0" fontId="12" fillId="0" borderId="0" xfId="2" applyFont="1" applyBorder="1"/>
    <xf numFmtId="0" fontId="7" fillId="0" borderId="0" xfId="0" applyFont="1" applyBorder="1"/>
    <xf numFmtId="10" fontId="13" fillId="0" borderId="0" xfId="2" applyNumberFormat="1" applyFont="1" applyBorder="1"/>
    <xf numFmtId="0" fontId="8" fillId="0" borderId="0" xfId="0" applyFont="1" applyAlignment="1">
      <alignment horizontal="center" wrapText="1"/>
    </xf>
    <xf numFmtId="0" fontId="16" fillId="0" borderId="0" xfId="0" applyFont="1"/>
    <xf numFmtId="164" fontId="0" fillId="0" borderId="0" xfId="0" applyNumberFormat="1"/>
    <xf numFmtId="165" fontId="4" fillId="0" borderId="0" xfId="0" applyNumberFormat="1" applyFont="1" applyBorder="1"/>
    <xf numFmtId="165" fontId="13" fillId="0" borderId="0" xfId="2" applyNumberFormat="1" applyFont="1" applyBorder="1"/>
    <xf numFmtId="165" fontId="12" fillId="0" borderId="8" xfId="2" applyNumberFormat="1" applyFont="1" applyBorder="1"/>
    <xf numFmtId="165" fontId="13" fillId="0" borderId="8" xfId="2" applyNumberFormat="1" applyFont="1" applyBorder="1"/>
    <xf numFmtId="165" fontId="20" fillId="0" borderId="8" xfId="0" applyNumberFormat="1" applyFont="1" applyBorder="1"/>
    <xf numFmtId="165" fontId="15" fillId="0" borderId="8" xfId="2" applyNumberFormat="1" applyFont="1" applyBorder="1"/>
    <xf numFmtId="165" fontId="1" fillId="0" borderId="8" xfId="0" applyNumberFormat="1" applyFont="1" applyBorder="1"/>
    <xf numFmtId="165" fontId="17" fillId="0" borderId="8" xfId="2" applyNumberFormat="1" applyFont="1" applyBorder="1"/>
    <xf numFmtId="4" fontId="13" fillId="0" borderId="8" xfId="2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0" fontId="1" fillId="0" borderId="8" xfId="0" applyFont="1" applyBorder="1"/>
    <xf numFmtId="165" fontId="9" fillId="0" borderId="9" xfId="0" applyNumberFormat="1" applyFont="1" applyBorder="1"/>
    <xf numFmtId="164" fontId="9" fillId="0" borderId="9" xfId="0" applyNumberFormat="1" applyFont="1" applyBorder="1"/>
    <xf numFmtId="165" fontId="8" fillId="0" borderId="9" xfId="0" applyNumberFormat="1" applyFont="1" applyBorder="1"/>
    <xf numFmtId="0" fontId="21" fillId="0" borderId="0" xfId="0" applyFont="1"/>
    <xf numFmtId="0" fontId="19" fillId="0" borderId="0" xfId="0" applyFont="1"/>
    <xf numFmtId="164" fontId="8" fillId="0" borderId="15" xfId="0" applyNumberFormat="1" applyFont="1" applyBorder="1"/>
    <xf numFmtId="0" fontId="8" fillId="0" borderId="9" xfId="0" applyFont="1" applyBorder="1"/>
    <xf numFmtId="0" fontId="9" fillId="0" borderId="9" xfId="0" applyFont="1" applyBorder="1"/>
    <xf numFmtId="164" fontId="8" fillId="0" borderId="9" xfId="0" applyNumberFormat="1" applyFont="1" applyBorder="1"/>
    <xf numFmtId="0" fontId="8" fillId="0" borderId="9" xfId="0" applyFont="1" applyFill="1" applyBorder="1"/>
    <xf numFmtId="165" fontId="19" fillId="0" borderId="9" xfId="0" applyNumberFormat="1" applyFont="1" applyBorder="1"/>
    <xf numFmtId="164" fontId="8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10" fillId="0" borderId="9" xfId="0" applyFont="1" applyBorder="1"/>
    <xf numFmtId="0" fontId="8" fillId="0" borderId="9" xfId="1" applyFont="1" applyFill="1" applyBorder="1" applyAlignment="1">
      <alignment horizontal="right"/>
    </xf>
    <xf numFmtId="0" fontId="8" fillId="0" borderId="9" xfId="1" applyFont="1" applyFill="1" applyBorder="1"/>
    <xf numFmtId="0" fontId="10" fillId="0" borderId="9" xfId="0" applyFont="1" applyBorder="1" applyAlignment="1">
      <alignment horizontal="left"/>
    </xf>
    <xf numFmtId="0" fontId="10" fillId="0" borderId="9" xfId="1" applyFont="1" applyFill="1" applyBorder="1"/>
    <xf numFmtId="0" fontId="8" fillId="0" borderId="9" xfId="0" applyFont="1" applyBorder="1" applyAlignment="1">
      <alignment horizontal="left"/>
    </xf>
    <xf numFmtId="1" fontId="8" fillId="0" borderId="9" xfId="0" applyNumberFormat="1" applyFont="1" applyBorder="1" applyAlignment="1">
      <alignment horizontal="right"/>
    </xf>
    <xf numFmtId="0" fontId="8" fillId="0" borderId="9" xfId="1" applyFont="1" applyFill="1" applyBorder="1" applyAlignment="1">
      <alignment horizontal="left"/>
    </xf>
    <xf numFmtId="49" fontId="8" fillId="0" borderId="9" xfId="0" applyNumberFormat="1" applyFont="1" applyBorder="1"/>
    <xf numFmtId="165" fontId="13" fillId="0" borderId="21" xfId="2" applyNumberFormat="1" applyFont="1" applyBorder="1"/>
    <xf numFmtId="165" fontId="12" fillId="0" borderId="21" xfId="2" applyNumberFormat="1" applyFont="1" applyBorder="1"/>
    <xf numFmtId="164" fontId="14" fillId="0" borderId="21" xfId="2" applyNumberFormat="1" applyFont="1" applyBorder="1"/>
    <xf numFmtId="165" fontId="15" fillId="0" borderId="21" xfId="2" applyNumberFormat="1" applyFont="1" applyBorder="1"/>
    <xf numFmtId="1" fontId="15" fillId="0" borderId="2" xfId="2" applyNumberFormat="1" applyFont="1" applyBorder="1"/>
    <xf numFmtId="165" fontId="14" fillId="0" borderId="2" xfId="2" applyNumberFormat="1" applyFont="1" applyBorder="1"/>
    <xf numFmtId="165" fontId="14" fillId="0" borderId="21" xfId="2" applyNumberFormat="1" applyFont="1" applyBorder="1"/>
    <xf numFmtId="1" fontId="14" fillId="4" borderId="21" xfId="2" applyNumberFormat="1" applyFont="1" applyFill="1" applyBorder="1"/>
    <xf numFmtId="164" fontId="18" fillId="4" borderId="21" xfId="2" applyNumberFormat="1" applyFont="1" applyFill="1" applyBorder="1"/>
    <xf numFmtId="164" fontId="13" fillId="0" borderId="21" xfId="2" applyNumberFormat="1" applyFont="1" applyBorder="1"/>
    <xf numFmtId="4" fontId="13" fillId="0" borderId="21" xfId="2" applyNumberFormat="1" applyFont="1" applyBorder="1"/>
    <xf numFmtId="165" fontId="12" fillId="0" borderId="9" xfId="2" applyNumberFormat="1" applyFont="1" applyBorder="1"/>
    <xf numFmtId="165" fontId="17" fillId="4" borderId="9" xfId="2" applyNumberFormat="1" applyFont="1" applyFill="1" applyBorder="1"/>
    <xf numFmtId="165" fontId="13" fillId="0" borderId="9" xfId="2" applyNumberFormat="1" applyFont="1" applyBorder="1"/>
    <xf numFmtId="165" fontId="14" fillId="0" borderId="9" xfId="2" applyNumberFormat="1" applyFont="1" applyBorder="1"/>
    <xf numFmtId="165" fontId="15" fillId="0" borderId="9" xfId="2" applyNumberFormat="1" applyFont="1" applyBorder="1"/>
    <xf numFmtId="165" fontId="14" fillId="4" borderId="9" xfId="2" applyNumberFormat="1" applyFont="1" applyFill="1" applyBorder="1"/>
    <xf numFmtId="165" fontId="18" fillId="0" borderId="9" xfId="2" applyNumberFormat="1" applyFont="1" applyBorder="1"/>
    <xf numFmtId="165" fontId="17" fillId="0" borderId="9" xfId="2" applyNumberFormat="1" applyFont="1" applyBorder="1"/>
    <xf numFmtId="4" fontId="13" fillId="0" borderId="9" xfId="2" applyNumberFormat="1" applyFont="1" applyBorder="1"/>
    <xf numFmtId="0" fontId="12" fillId="0" borderId="9" xfId="2" applyFont="1" applyBorder="1"/>
    <xf numFmtId="0" fontId="13" fillId="0" borderId="9" xfId="2" applyFont="1" applyBorder="1"/>
    <xf numFmtId="0" fontId="13" fillId="0" borderId="9" xfId="2" applyFont="1" applyFill="1" applyBorder="1"/>
    <xf numFmtId="0" fontId="14" fillId="0" borderId="9" xfId="2" applyFont="1" applyBorder="1"/>
    <xf numFmtId="0" fontId="15" fillId="0" borderId="9" xfId="2" applyFont="1" applyBorder="1"/>
    <xf numFmtId="0" fontId="14" fillId="0" borderId="9" xfId="2" applyFont="1" applyBorder="1" applyAlignment="1">
      <alignment horizontal="left" vertical="top"/>
    </xf>
    <xf numFmtId="0" fontId="7" fillId="0" borderId="9" xfId="2" applyFont="1" applyFill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/>
    <xf numFmtId="0" fontId="8" fillId="0" borderId="0" xfId="1" applyFont="1" applyFill="1" applyBorder="1" applyAlignment="1"/>
    <xf numFmtId="164" fontId="8" fillId="0" borderId="13" xfId="0" applyNumberFormat="1" applyFont="1" applyBorder="1"/>
    <xf numFmtId="165" fontId="8" fillId="0" borderId="13" xfId="0" applyNumberFormat="1" applyFont="1" applyBorder="1"/>
    <xf numFmtId="0" fontId="1" fillId="0" borderId="9" xfId="0" applyFont="1" applyBorder="1"/>
    <xf numFmtId="0" fontId="24" fillId="0" borderId="0" xfId="0" applyFont="1"/>
    <xf numFmtId="164" fontId="13" fillId="0" borderId="9" xfId="2" applyNumberFormat="1" applyFont="1" applyBorder="1"/>
    <xf numFmtId="164" fontId="1" fillId="0" borderId="8" xfId="0" applyNumberFormat="1" applyFont="1" applyBorder="1"/>
    <xf numFmtId="0" fontId="9" fillId="0" borderId="9" xfId="0" applyFont="1" applyBorder="1" applyAlignment="1">
      <alignment horizontal="left" wrapText="1"/>
    </xf>
    <xf numFmtId="0" fontId="7" fillId="0" borderId="9" xfId="0" applyFont="1" applyBorder="1"/>
    <xf numFmtId="165" fontId="7" fillId="0" borderId="9" xfId="0" applyNumberFormat="1" applyFont="1" applyBorder="1"/>
    <xf numFmtId="165" fontId="7" fillId="0" borderId="33" xfId="0" applyNumberFormat="1" applyFont="1" applyBorder="1"/>
    <xf numFmtId="165" fontId="7" fillId="0" borderId="32" xfId="0" applyNumberFormat="1" applyFont="1" applyBorder="1"/>
    <xf numFmtId="165" fontId="1" fillId="0" borderId="9" xfId="0" applyNumberFormat="1" applyFont="1" applyBorder="1"/>
    <xf numFmtId="165" fontId="1" fillId="0" borderId="12" xfId="0" applyNumberFormat="1" applyFont="1" applyBorder="1"/>
    <xf numFmtId="0" fontId="1" fillId="0" borderId="9" xfId="0" applyFont="1" applyBorder="1" applyAlignment="1">
      <alignment horizontal="left" wrapText="1"/>
    </xf>
    <xf numFmtId="165" fontId="1" fillId="0" borderId="9" xfId="0" applyNumberFormat="1" applyFont="1" applyFill="1" applyBorder="1"/>
    <xf numFmtId="164" fontId="1" fillId="0" borderId="17" xfId="0" applyNumberFormat="1" applyFont="1" applyBorder="1"/>
    <xf numFmtId="165" fontId="1" fillId="0" borderId="17" xfId="0" applyNumberFormat="1" applyFont="1" applyBorder="1"/>
    <xf numFmtId="0" fontId="7" fillId="0" borderId="9" xfId="0" applyFont="1" applyFill="1" applyBorder="1"/>
    <xf numFmtId="165" fontId="7" fillId="0" borderId="31" xfId="0" applyNumberFormat="1" applyFont="1" applyBorder="1"/>
    <xf numFmtId="165" fontId="7" fillId="0" borderId="12" xfId="0" applyNumberFormat="1" applyFont="1" applyBorder="1"/>
    <xf numFmtId="0" fontId="1" fillId="0" borderId="0" xfId="0" applyFont="1" applyBorder="1"/>
    <xf numFmtId="165" fontId="1" fillId="0" borderId="19" xfId="0" applyNumberFormat="1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8" fillId="0" borderId="9" xfId="0" applyFont="1" applyBorder="1" applyAlignment="1"/>
    <xf numFmtId="0" fontId="19" fillId="0" borderId="9" xfId="0" applyFont="1" applyFill="1" applyBorder="1" applyAlignment="1"/>
    <xf numFmtId="164" fontId="1" fillId="0" borderId="18" xfId="0" applyNumberFormat="1" applyFont="1" applyBorder="1"/>
    <xf numFmtId="0" fontId="7" fillId="2" borderId="35" xfId="0" applyFont="1" applyFill="1" applyBorder="1"/>
    <xf numFmtId="0" fontId="7" fillId="3" borderId="36" xfId="0" applyFont="1" applyFill="1" applyBorder="1"/>
    <xf numFmtId="165" fontId="7" fillId="3" borderId="37" xfId="0" applyNumberFormat="1" applyFont="1" applyFill="1" applyBorder="1"/>
    <xf numFmtId="165" fontId="7" fillId="3" borderId="38" xfId="0" applyNumberFormat="1" applyFont="1" applyFill="1" applyBorder="1"/>
    <xf numFmtId="49" fontId="7" fillId="0" borderId="39" xfId="0" applyNumberFormat="1" applyFont="1" applyBorder="1" applyAlignment="1">
      <alignment horizontal="center"/>
    </xf>
    <xf numFmtId="0" fontId="1" fillId="0" borderId="39" xfId="0" applyFont="1" applyBorder="1"/>
    <xf numFmtId="49" fontId="1" fillId="0" borderId="39" xfId="0" applyNumberFormat="1" applyFont="1" applyBorder="1"/>
    <xf numFmtId="165" fontId="1" fillId="0" borderId="30" xfId="0" applyNumberFormat="1" applyFont="1" applyBorder="1"/>
    <xf numFmtId="49" fontId="1" fillId="0" borderId="40" xfId="0" applyNumberFormat="1" applyFont="1" applyBorder="1"/>
    <xf numFmtId="0" fontId="1" fillId="0" borderId="41" xfId="0" applyFont="1" applyBorder="1"/>
    <xf numFmtId="165" fontId="1" fillId="0" borderId="41" xfId="0" applyNumberFormat="1" applyFont="1" applyBorder="1"/>
    <xf numFmtId="164" fontId="1" fillId="0" borderId="42" xfId="0" applyNumberFormat="1" applyFont="1" applyBorder="1"/>
    <xf numFmtId="165" fontId="1" fillId="0" borderId="43" xfId="0" applyNumberFormat="1" applyFont="1" applyBorder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" fillId="0" borderId="9" xfId="0" applyFont="1" applyBorder="1" applyAlignment="1">
      <alignment horizontal="left"/>
    </xf>
    <xf numFmtId="164" fontId="0" fillId="0" borderId="29" xfId="0" applyNumberFormat="1" applyBorder="1"/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Border="1" applyAlignment="1"/>
    <xf numFmtId="164" fontId="8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164" fontId="0" fillId="0" borderId="15" xfId="0" applyNumberFormat="1" applyBorder="1"/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64" fontId="19" fillId="0" borderId="0" xfId="0" applyNumberFormat="1" applyFont="1" applyBorder="1"/>
    <xf numFmtId="164" fontId="6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65" fontId="8" fillId="0" borderId="9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 vertical="top"/>
    </xf>
    <xf numFmtId="165" fontId="8" fillId="0" borderId="13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left" wrapText="1"/>
    </xf>
    <xf numFmtId="0" fontId="0" fillId="0" borderId="0" xfId="0" applyBorder="1"/>
    <xf numFmtId="165" fontId="12" fillId="0" borderId="14" xfId="2" applyNumberFormat="1" applyFont="1" applyBorder="1"/>
    <xf numFmtId="165" fontId="13" fillId="0" borderId="44" xfId="2" applyNumberFormat="1" applyFont="1" applyBorder="1"/>
    <xf numFmtId="165" fontId="12" fillId="0" borderId="44" xfId="2" applyNumberFormat="1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22" fillId="0" borderId="0" xfId="0" applyFont="1"/>
    <xf numFmtId="0" fontId="12" fillId="0" borderId="0" xfId="0" applyFont="1"/>
    <xf numFmtId="0" fontId="13" fillId="0" borderId="0" xfId="0" applyFont="1"/>
    <xf numFmtId="0" fontId="7" fillId="0" borderId="0" xfId="0" applyFont="1"/>
    <xf numFmtId="0" fontId="17" fillId="0" borderId="9" xfId="0" applyFont="1" applyBorder="1"/>
    <xf numFmtId="0" fontId="12" fillId="0" borderId="9" xfId="0" applyFont="1" applyBorder="1" applyAlignment="1">
      <alignment horizontal="center" wrapText="1"/>
    </xf>
    <xf numFmtId="0" fontId="27" fillId="0" borderId="13" xfId="0" applyFont="1" applyBorder="1"/>
    <xf numFmtId="165" fontId="13" fillId="0" borderId="9" xfId="0" applyNumberFormat="1" applyFont="1" applyBorder="1"/>
    <xf numFmtId="0" fontId="13" fillId="0" borderId="9" xfId="0" applyFont="1" applyBorder="1"/>
    <xf numFmtId="0" fontId="27" fillId="0" borderId="9" xfId="0" applyFont="1" applyBorder="1" applyAlignment="1">
      <alignment wrapText="1"/>
    </xf>
    <xf numFmtId="0" fontId="27" fillId="0" borderId="9" xfId="0" applyFont="1" applyBorder="1"/>
    <xf numFmtId="165" fontId="13" fillId="0" borderId="9" xfId="0" applyNumberFormat="1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27" fillId="0" borderId="9" xfId="0" applyFont="1" applyBorder="1" applyAlignment="1"/>
    <xf numFmtId="165" fontId="13" fillId="0" borderId="9" xfId="0" applyNumberFormat="1" applyFont="1" applyBorder="1" applyAlignment="1"/>
    <xf numFmtId="0" fontId="13" fillId="0" borderId="9" xfId="0" applyFont="1" applyBorder="1" applyAlignment="1"/>
    <xf numFmtId="0" fontId="27" fillId="0" borderId="9" xfId="0" applyFont="1" applyBorder="1" applyAlignment="1">
      <alignment horizontal="left" wrapText="1"/>
    </xf>
    <xf numFmtId="165" fontId="12" fillId="0" borderId="9" xfId="0" applyNumberFormat="1" applyFont="1" applyBorder="1"/>
    <xf numFmtId="0" fontId="12" fillId="0" borderId="9" xfId="0" applyFont="1" applyBorder="1"/>
    <xf numFmtId="165" fontId="17" fillId="0" borderId="9" xfId="0" applyNumberFormat="1" applyFont="1" applyBorder="1"/>
    <xf numFmtId="0" fontId="12" fillId="0" borderId="0" xfId="0" applyFont="1" applyFill="1" applyBorder="1"/>
    <xf numFmtId="165" fontId="12" fillId="0" borderId="0" xfId="0" applyNumberFormat="1" applyFont="1" applyBorder="1"/>
    <xf numFmtId="165" fontId="13" fillId="0" borderId="0" xfId="0" applyNumberFormat="1" applyFont="1"/>
    <xf numFmtId="165" fontId="18" fillId="0" borderId="0" xfId="0" applyNumberFormat="1" applyFont="1"/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27" fillId="0" borderId="15" xfId="0" applyFont="1" applyBorder="1"/>
    <xf numFmtId="0" fontId="1" fillId="0" borderId="13" xfId="0" applyFont="1" applyBorder="1" applyAlignment="1">
      <alignment horizontal="left" wrapText="1"/>
    </xf>
    <xf numFmtId="165" fontId="9" fillId="0" borderId="0" xfId="0" applyNumberFormat="1" applyFont="1"/>
    <xf numFmtId="165" fontId="22" fillId="0" borderId="9" xfId="0" applyNumberFormat="1" applyFont="1" applyBorder="1"/>
    <xf numFmtId="165" fontId="19" fillId="4" borderId="9" xfId="0" applyNumberFormat="1" applyFont="1" applyFill="1" applyBorder="1"/>
    <xf numFmtId="165" fontId="23" fillId="0" borderId="9" xfId="0" applyNumberFormat="1" applyFont="1" applyBorder="1"/>
    <xf numFmtId="165" fontId="8" fillId="0" borderId="15" xfId="0" applyNumberFormat="1" applyFont="1" applyBorder="1"/>
    <xf numFmtId="165" fontId="19" fillId="0" borderId="15" xfId="0" applyNumberFormat="1" applyFont="1" applyBorder="1"/>
    <xf numFmtId="165" fontId="19" fillId="0" borderId="13" xfId="0" applyNumberFormat="1" applyFont="1" applyBorder="1"/>
    <xf numFmtId="165" fontId="9" fillId="0" borderId="4" xfId="0" applyNumberFormat="1" applyFont="1" applyBorder="1"/>
    <xf numFmtId="165" fontId="8" fillId="0" borderId="7" xfId="0" applyNumberFormat="1" applyFont="1" applyBorder="1"/>
    <xf numFmtId="165" fontId="8" fillId="0" borderId="9" xfId="0" applyNumberFormat="1" applyFont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/>
    </xf>
    <xf numFmtId="165" fontId="12" fillId="0" borderId="9" xfId="0" applyNumberFormat="1" applyFont="1" applyBorder="1" applyAlignment="1">
      <alignment vertical="center"/>
    </xf>
    <xf numFmtId="164" fontId="12" fillId="0" borderId="9" xfId="0" applyNumberFormat="1" applyFont="1" applyBorder="1"/>
    <xf numFmtId="0" fontId="7" fillId="0" borderId="15" xfId="0" applyFont="1" applyBorder="1" applyAlignment="1">
      <alignment horizontal="center" wrapText="1"/>
    </xf>
    <xf numFmtId="0" fontId="28" fillId="0" borderId="15" xfId="0" applyFont="1" applyBorder="1"/>
    <xf numFmtId="165" fontId="13" fillId="0" borderId="15" xfId="0" applyNumberFormat="1" applyFont="1" applyBorder="1"/>
    <xf numFmtId="165" fontId="13" fillId="0" borderId="13" xfId="0" applyNumberFormat="1" applyFont="1" applyBorder="1"/>
    <xf numFmtId="165" fontId="29" fillId="0" borderId="9" xfId="0" applyNumberFormat="1" applyFont="1" applyBorder="1"/>
    <xf numFmtId="165" fontId="30" fillId="0" borderId="9" xfId="0" applyNumberFormat="1" applyFont="1" applyBorder="1"/>
    <xf numFmtId="165" fontId="31" fillId="0" borderId="9" xfId="0" applyNumberFormat="1" applyFont="1" applyBorder="1"/>
    <xf numFmtId="165" fontId="32" fillId="4" borderId="44" xfId="2" applyNumberFormat="1" applyFont="1" applyFill="1" applyBorder="1"/>
    <xf numFmtId="164" fontId="32" fillId="0" borderId="44" xfId="2" applyNumberFormat="1" applyFont="1" applyBorder="1"/>
    <xf numFmtId="165" fontId="32" fillId="4" borderId="14" xfId="2" applyNumberFormat="1" applyFont="1" applyFill="1" applyBorder="1"/>
    <xf numFmtId="0" fontId="8" fillId="0" borderId="28" xfId="1" applyFont="1" applyFill="1" applyBorder="1" applyAlignment="1">
      <alignment horizontal="left" wrapText="1"/>
    </xf>
    <xf numFmtId="0" fontId="8" fillId="0" borderId="29" xfId="1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165" fontId="19" fillId="0" borderId="9" xfId="0" applyNumberFormat="1" applyFont="1" applyBorder="1" applyAlignment="1">
      <alignment horizontal="right" wrapText="1"/>
    </xf>
    <xf numFmtId="165" fontId="19" fillId="0" borderId="9" xfId="0" applyNumberFormat="1" applyFont="1" applyBorder="1" applyAlignment="1">
      <alignment horizontal="right" vertical="top" wrapText="1"/>
    </xf>
    <xf numFmtId="0" fontId="19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19" fillId="0" borderId="9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horizontal="left" wrapText="1"/>
    </xf>
    <xf numFmtId="0" fontId="8" fillId="0" borderId="16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19" fillId="0" borderId="10" xfId="1" applyFont="1" applyFill="1" applyBorder="1" applyAlignment="1">
      <alignment horizontal="left" wrapText="1"/>
    </xf>
    <xf numFmtId="0" fontId="19" fillId="0" borderId="16" xfId="1" applyFont="1" applyFill="1" applyBorder="1" applyAlignment="1">
      <alignment horizontal="left" wrapText="1"/>
    </xf>
    <xf numFmtId="0" fontId="19" fillId="0" borderId="14" xfId="1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9" xfId="1" applyFont="1" applyFill="1" applyBorder="1" applyAlignment="1">
      <alignment horizontal="left" vertical="center" wrapText="1"/>
    </xf>
    <xf numFmtId="165" fontId="8" fillId="0" borderId="5" xfId="0" applyNumberFormat="1" applyFont="1" applyBorder="1" applyAlignment="1">
      <alignment horizontal="right" vertical="top" wrapText="1"/>
    </xf>
    <xf numFmtId="165" fontId="8" fillId="0" borderId="6" xfId="0" applyNumberFormat="1" applyFont="1" applyBorder="1" applyAlignment="1">
      <alignment horizontal="right" vertical="top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right" vertical="top" wrapText="1"/>
    </xf>
    <xf numFmtId="49" fontId="8" fillId="0" borderId="9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</cellXfs>
  <cellStyles count="3">
    <cellStyle name="Normaallaad_Leht1" xfId="2" xr:uid="{00000000-0005-0000-0000-000001000000}"/>
    <cellStyle name="Normal" xfId="0" builtinId="0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opLeftCell="A71" zoomScale="93" zoomScaleNormal="93" workbookViewId="0">
      <selection activeCell="F87" sqref="F87"/>
    </sheetView>
  </sheetViews>
  <sheetFormatPr defaultRowHeight="12.75" x14ac:dyDescent="0.2"/>
  <cols>
    <col min="1" max="1" width="7.28515625" customWidth="1"/>
    <col min="4" max="4" width="44.42578125" customWidth="1"/>
    <col min="5" max="5" width="12.42578125" customWidth="1"/>
    <col min="6" max="6" width="10.28515625" customWidth="1"/>
    <col min="7" max="7" width="12.140625" customWidth="1"/>
    <col min="8" max="8" width="12" hidden="1" customWidth="1"/>
    <col min="9" max="10" width="9.42578125" bestFit="1" customWidth="1"/>
  </cols>
  <sheetData>
    <row r="1" spans="1:9" ht="15" x14ac:dyDescent="0.25">
      <c r="A1" s="12"/>
      <c r="B1" s="12"/>
      <c r="C1" s="12"/>
      <c r="D1" s="12"/>
      <c r="E1" s="135"/>
      <c r="F1" s="239" t="s">
        <v>59</v>
      </c>
      <c r="G1" s="239"/>
    </row>
    <row r="2" spans="1:9" ht="18" customHeight="1" x14ac:dyDescent="0.25">
      <c r="A2" s="12"/>
      <c r="B2" s="12"/>
      <c r="C2" s="12"/>
      <c r="D2" s="12"/>
      <c r="E2" s="137"/>
      <c r="F2" s="240" t="s">
        <v>110</v>
      </c>
      <c r="G2" s="240"/>
    </row>
    <row r="3" spans="1:9" ht="15" x14ac:dyDescent="0.25">
      <c r="A3" s="12"/>
      <c r="B3" s="12"/>
      <c r="C3" s="12"/>
      <c r="D3" s="12"/>
      <c r="E3" s="44"/>
      <c r="F3" s="27"/>
    </row>
    <row r="4" spans="1:9" ht="15" x14ac:dyDescent="0.25">
      <c r="A4" s="12"/>
      <c r="B4" s="12"/>
      <c r="C4" s="12"/>
      <c r="D4" s="12"/>
      <c r="E4" s="136"/>
      <c r="F4" s="240" t="s">
        <v>128</v>
      </c>
      <c r="G4" s="240"/>
    </row>
    <row r="5" spans="1:9" ht="15" x14ac:dyDescent="0.25">
      <c r="A5" s="13" t="s">
        <v>175</v>
      </c>
      <c r="B5" s="12"/>
      <c r="C5" s="13"/>
      <c r="D5" s="13"/>
      <c r="E5" s="12"/>
      <c r="F5" s="27"/>
    </row>
    <row r="6" spans="1:9" ht="13.7" customHeight="1" x14ac:dyDescent="0.2">
      <c r="A6" s="234"/>
      <c r="B6" s="241"/>
      <c r="C6" s="242"/>
      <c r="D6" s="243"/>
      <c r="E6" s="238" t="s">
        <v>176</v>
      </c>
      <c r="F6" s="236" t="s">
        <v>153</v>
      </c>
      <c r="G6" s="238" t="s">
        <v>271</v>
      </c>
    </row>
    <row r="7" spans="1:9" ht="68.45" customHeight="1" x14ac:dyDescent="0.2">
      <c r="A7" s="235"/>
      <c r="B7" s="244"/>
      <c r="C7" s="245"/>
      <c r="D7" s="246"/>
      <c r="E7" s="238"/>
      <c r="F7" s="237"/>
      <c r="G7" s="238"/>
    </row>
    <row r="8" spans="1:9" ht="15" x14ac:dyDescent="0.25">
      <c r="A8" s="47"/>
      <c r="B8" s="48" t="s">
        <v>94</v>
      </c>
      <c r="C8" s="47"/>
      <c r="D8" s="47"/>
      <c r="E8" s="194">
        <f>SUM(E9+E13+E34+E50+E91)</f>
        <v>45221.502</v>
      </c>
      <c r="F8" s="210">
        <f>SUM(F9+F13+F34+F50+F91)</f>
        <v>669.49</v>
      </c>
      <c r="G8" s="210">
        <f>SUM(G9+G13+G34+G50+G91)</f>
        <v>45890.991999999998</v>
      </c>
    </row>
    <row r="9" spans="1:9" ht="15" customHeight="1" x14ac:dyDescent="0.2">
      <c r="A9" s="48">
        <v>30</v>
      </c>
      <c r="B9" s="226" t="s">
        <v>0</v>
      </c>
      <c r="C9" s="226"/>
      <c r="D9" s="226"/>
      <c r="E9" s="194">
        <f>SUM(E10:E12)</f>
        <v>21699.519</v>
      </c>
      <c r="F9" s="194">
        <f>SUM(F10:F12)</f>
        <v>500</v>
      </c>
      <c r="G9" s="194">
        <f>SUM(G10:G12)</f>
        <v>22199.519</v>
      </c>
    </row>
    <row r="10" spans="1:9" ht="15" x14ac:dyDescent="0.25">
      <c r="A10" s="47">
        <v>3000</v>
      </c>
      <c r="B10" s="47" t="s">
        <v>1</v>
      </c>
      <c r="C10" s="47"/>
      <c r="D10" s="47"/>
      <c r="E10" s="43">
        <v>21500</v>
      </c>
      <c r="F10" s="43">
        <v>500</v>
      </c>
      <c r="G10" s="43">
        <f>SUM(E10:F10)</f>
        <v>22000</v>
      </c>
    </row>
    <row r="11" spans="1:9" ht="13.5" customHeight="1" x14ac:dyDescent="0.25">
      <c r="A11" s="47">
        <v>3030</v>
      </c>
      <c r="B11" s="221" t="s">
        <v>2</v>
      </c>
      <c r="C11" s="221"/>
      <c r="D11" s="221"/>
      <c r="E11" s="51">
        <v>190.51900000000001</v>
      </c>
      <c r="F11" s="43">
        <v>0</v>
      </c>
      <c r="G11" s="43">
        <f>SUM(E11:F11)</f>
        <v>190.51900000000001</v>
      </c>
    </row>
    <row r="12" spans="1:9" ht="14.45" customHeight="1" x14ac:dyDescent="0.25">
      <c r="A12" s="47">
        <v>3044</v>
      </c>
      <c r="B12" s="221" t="s">
        <v>3</v>
      </c>
      <c r="C12" s="221"/>
      <c r="D12" s="221"/>
      <c r="E12" s="51">
        <v>9</v>
      </c>
      <c r="F12" s="43">
        <v>0</v>
      </c>
      <c r="G12" s="43">
        <f>SUM(E12:F12)</f>
        <v>9</v>
      </c>
    </row>
    <row r="13" spans="1:9" ht="15" x14ac:dyDescent="0.25">
      <c r="A13" s="48">
        <v>32</v>
      </c>
      <c r="B13" s="48" t="s">
        <v>4</v>
      </c>
      <c r="C13" s="47"/>
      <c r="D13" s="47"/>
      <c r="E13" s="194">
        <f>SUM(E14+E18+E29)</f>
        <v>4142.9369999999999</v>
      </c>
      <c r="F13" s="194">
        <f>SUM(F14+F18+F29)</f>
        <v>94.106999999999985</v>
      </c>
      <c r="G13" s="194">
        <f>SUM(G14+G18+G29)</f>
        <v>4237.0440000000008</v>
      </c>
      <c r="I13" s="2"/>
    </row>
    <row r="14" spans="1:9" ht="15" x14ac:dyDescent="0.25">
      <c r="A14" s="50">
        <v>320</v>
      </c>
      <c r="B14" s="218" t="s">
        <v>5</v>
      </c>
      <c r="C14" s="218"/>
      <c r="D14" s="218"/>
      <c r="E14" s="51">
        <f>SUM(E15:E17)</f>
        <v>7</v>
      </c>
      <c r="F14" s="51">
        <f>SUM(F15:F17)</f>
        <v>-1.7</v>
      </c>
      <c r="G14" s="43">
        <f>SUM(E14:F14)</f>
        <v>5.3</v>
      </c>
    </row>
    <row r="15" spans="1:9" ht="15" customHeight="1" x14ac:dyDescent="0.25">
      <c r="A15" s="50">
        <v>320180</v>
      </c>
      <c r="B15" s="50" t="s">
        <v>7</v>
      </c>
      <c r="C15" s="47"/>
      <c r="D15" s="47"/>
      <c r="E15" s="51">
        <v>5</v>
      </c>
      <c r="F15" s="43">
        <v>-1.5</v>
      </c>
      <c r="G15" s="43">
        <f>SUM(E15:F15)</f>
        <v>3.5</v>
      </c>
    </row>
    <row r="16" spans="1:9" ht="15" x14ac:dyDescent="0.25">
      <c r="A16" s="50">
        <v>320320</v>
      </c>
      <c r="B16" s="50" t="s">
        <v>6</v>
      </c>
      <c r="C16" s="47"/>
      <c r="D16" s="47"/>
      <c r="E16" s="51">
        <v>1</v>
      </c>
      <c r="F16" s="43">
        <v>-0.2</v>
      </c>
      <c r="G16" s="43">
        <f>SUM(E16:F16)</f>
        <v>0.8</v>
      </c>
    </row>
    <row r="17" spans="1:9" ht="17.25" customHeight="1" x14ac:dyDescent="0.25">
      <c r="A17" s="50">
        <v>320999</v>
      </c>
      <c r="B17" s="221" t="s">
        <v>123</v>
      </c>
      <c r="C17" s="221"/>
      <c r="D17" s="221"/>
      <c r="E17" s="51">
        <v>1</v>
      </c>
      <c r="F17" s="43">
        <v>0</v>
      </c>
      <c r="G17" s="43">
        <f>SUM(E17:F17)</f>
        <v>1</v>
      </c>
    </row>
    <row r="18" spans="1:9" ht="15" x14ac:dyDescent="0.25">
      <c r="A18" s="50">
        <v>322</v>
      </c>
      <c r="B18" s="50" t="s">
        <v>4</v>
      </c>
      <c r="C18" s="47"/>
      <c r="D18" s="47"/>
      <c r="E18" s="51">
        <f>SUM(E19:E27)</f>
        <v>3993.2659999999996</v>
      </c>
      <c r="F18" s="51">
        <f>SUM(F19:F27)</f>
        <v>94.806999999999988</v>
      </c>
      <c r="G18" s="51">
        <f>SUM(G19:G27)</f>
        <v>4088.0730000000003</v>
      </c>
      <c r="H18" s="150"/>
      <c r="I18" s="2"/>
    </row>
    <row r="19" spans="1:9" ht="15" x14ac:dyDescent="0.25">
      <c r="A19" s="50">
        <v>3220</v>
      </c>
      <c r="B19" s="50" t="s">
        <v>8</v>
      </c>
      <c r="C19" s="47"/>
      <c r="D19" s="47"/>
      <c r="E19" s="51">
        <v>1403.54</v>
      </c>
      <c r="F19" s="43">
        <v>7</v>
      </c>
      <c r="G19" s="43">
        <f>SUM(E19:F19)</f>
        <v>1410.54</v>
      </c>
    </row>
    <row r="20" spans="1:9" ht="15" x14ac:dyDescent="0.25">
      <c r="A20" s="50">
        <v>3220</v>
      </c>
      <c r="B20" s="50" t="s">
        <v>19</v>
      </c>
      <c r="C20" s="47"/>
      <c r="D20" s="47"/>
      <c r="E20" s="195">
        <v>1410.077</v>
      </c>
      <c r="F20" s="43">
        <v>70</v>
      </c>
      <c r="G20" s="43">
        <f t="shared" ref="G20:G33" si="0">SUM(E20:F20)</f>
        <v>1480.077</v>
      </c>
    </row>
    <row r="21" spans="1:9" ht="15" x14ac:dyDescent="0.25">
      <c r="A21" s="50">
        <v>3220</v>
      </c>
      <c r="B21" s="50" t="s">
        <v>127</v>
      </c>
      <c r="C21" s="47"/>
      <c r="D21" s="47"/>
      <c r="E21" s="195">
        <v>53</v>
      </c>
      <c r="F21" s="43">
        <v>4</v>
      </c>
      <c r="G21" s="43">
        <f t="shared" si="0"/>
        <v>57</v>
      </c>
    </row>
    <row r="22" spans="1:9" ht="30.6" customHeight="1" x14ac:dyDescent="0.25">
      <c r="A22" s="50">
        <v>3220</v>
      </c>
      <c r="B22" s="247" t="s">
        <v>261</v>
      </c>
      <c r="C22" s="248"/>
      <c r="D22" s="249"/>
      <c r="E22" s="195">
        <v>7.5730000000000004</v>
      </c>
      <c r="F22" s="43">
        <v>18.907</v>
      </c>
      <c r="G22" s="43">
        <f t="shared" si="0"/>
        <v>26.48</v>
      </c>
    </row>
    <row r="23" spans="1:9" ht="15" x14ac:dyDescent="0.25">
      <c r="A23" s="50">
        <v>3221</v>
      </c>
      <c r="B23" s="50" t="s">
        <v>9</v>
      </c>
      <c r="C23" s="47"/>
      <c r="D23" s="47"/>
      <c r="E23" s="51">
        <v>92.93</v>
      </c>
      <c r="F23" s="43">
        <v>0.8</v>
      </c>
      <c r="G23" s="43">
        <f t="shared" si="0"/>
        <v>93.73</v>
      </c>
    </row>
    <row r="24" spans="1:9" ht="12.95" customHeight="1" x14ac:dyDescent="0.25">
      <c r="A24" s="47">
        <v>3222</v>
      </c>
      <c r="B24" s="50" t="s">
        <v>20</v>
      </c>
      <c r="C24" s="47"/>
      <c r="D24" s="47"/>
      <c r="E24" s="51">
        <v>145</v>
      </c>
      <c r="F24" s="43">
        <v>0</v>
      </c>
      <c r="G24" s="43">
        <f t="shared" si="0"/>
        <v>145</v>
      </c>
    </row>
    <row r="25" spans="1:9" ht="15" x14ac:dyDescent="0.25">
      <c r="A25" s="47">
        <v>3224</v>
      </c>
      <c r="B25" s="50" t="s">
        <v>10</v>
      </c>
      <c r="C25" s="47"/>
      <c r="D25" s="47"/>
      <c r="E25" s="51">
        <v>669.9</v>
      </c>
      <c r="F25" s="43">
        <v>0</v>
      </c>
      <c r="G25" s="43">
        <f t="shared" si="0"/>
        <v>669.9</v>
      </c>
    </row>
    <row r="26" spans="1:9" ht="15" x14ac:dyDescent="0.25">
      <c r="A26" s="47">
        <v>3224</v>
      </c>
      <c r="B26" s="50" t="s">
        <v>58</v>
      </c>
      <c r="C26" s="47"/>
      <c r="D26" s="47"/>
      <c r="E26" s="51">
        <v>153.81399999999999</v>
      </c>
      <c r="F26" s="43">
        <v>0</v>
      </c>
      <c r="G26" s="43">
        <f t="shared" si="0"/>
        <v>153.81399999999999</v>
      </c>
    </row>
    <row r="27" spans="1:9" ht="13.5" customHeight="1" x14ac:dyDescent="0.25">
      <c r="A27" s="47">
        <v>3224</v>
      </c>
      <c r="B27" s="50" t="s">
        <v>71</v>
      </c>
      <c r="C27" s="47"/>
      <c r="D27" s="47"/>
      <c r="E27" s="51">
        <v>57.432000000000002</v>
      </c>
      <c r="F27" s="43">
        <v>-5.9</v>
      </c>
      <c r="G27" s="43">
        <f t="shared" si="0"/>
        <v>51.532000000000004</v>
      </c>
    </row>
    <row r="28" spans="1:9" ht="15" hidden="1" x14ac:dyDescent="0.25">
      <c r="A28" s="47">
        <v>3224</v>
      </c>
      <c r="B28" s="50" t="s">
        <v>89</v>
      </c>
      <c r="C28" s="47"/>
      <c r="D28" s="47"/>
      <c r="E28" s="51">
        <v>0</v>
      </c>
      <c r="F28" s="43">
        <v>0</v>
      </c>
      <c r="G28" s="43">
        <f t="shared" si="0"/>
        <v>0</v>
      </c>
    </row>
    <row r="29" spans="1:9" ht="15" x14ac:dyDescent="0.25">
      <c r="A29" s="50">
        <v>323</v>
      </c>
      <c r="B29" s="50" t="s">
        <v>11</v>
      </c>
      <c r="C29" s="47"/>
      <c r="D29" s="47"/>
      <c r="E29" s="51">
        <f>E30+E31+E32+E33</f>
        <v>142.67099999999999</v>
      </c>
      <c r="F29" s="51">
        <f>F30+F31+F32+F33</f>
        <v>1</v>
      </c>
      <c r="G29" s="51">
        <f>G30+G31+G32+G33</f>
        <v>143.67099999999999</v>
      </c>
      <c r="I29" s="2"/>
    </row>
    <row r="30" spans="1:9" ht="15" x14ac:dyDescent="0.25">
      <c r="A30" s="50">
        <v>3233</v>
      </c>
      <c r="B30" s="50" t="s">
        <v>55</v>
      </c>
      <c r="C30" s="47"/>
      <c r="D30" s="47"/>
      <c r="E30" s="51">
        <v>63.878999999999998</v>
      </c>
      <c r="F30" s="43">
        <v>1</v>
      </c>
      <c r="G30" s="43">
        <f t="shared" si="0"/>
        <v>64.878999999999991</v>
      </c>
    </row>
    <row r="31" spans="1:9" ht="15" x14ac:dyDescent="0.25">
      <c r="A31" s="50">
        <v>3233</v>
      </c>
      <c r="B31" s="50" t="s">
        <v>56</v>
      </c>
      <c r="C31" s="47"/>
      <c r="D31" s="47"/>
      <c r="E31" s="51">
        <v>74.400000000000006</v>
      </c>
      <c r="F31" s="43">
        <v>0</v>
      </c>
      <c r="G31" s="43">
        <f t="shared" si="0"/>
        <v>74.400000000000006</v>
      </c>
    </row>
    <row r="32" spans="1:9" ht="15" x14ac:dyDescent="0.25">
      <c r="A32" s="50">
        <v>3237</v>
      </c>
      <c r="B32" s="50" t="s">
        <v>131</v>
      </c>
      <c r="C32" s="47"/>
      <c r="D32" s="47"/>
      <c r="E32" s="51">
        <v>0.5</v>
      </c>
      <c r="F32" s="43">
        <v>0</v>
      </c>
      <c r="G32" s="43">
        <f t="shared" si="0"/>
        <v>0.5</v>
      </c>
    </row>
    <row r="33" spans="1:8" ht="15" x14ac:dyDescent="0.25">
      <c r="A33" s="50">
        <v>3238</v>
      </c>
      <c r="B33" s="50" t="s">
        <v>106</v>
      </c>
      <c r="C33" s="47"/>
      <c r="D33" s="47"/>
      <c r="E33" s="51">
        <v>3.8919999999999999</v>
      </c>
      <c r="F33" s="43">
        <v>0</v>
      </c>
      <c r="G33" s="43">
        <f t="shared" si="0"/>
        <v>3.8919999999999999</v>
      </c>
    </row>
    <row r="34" spans="1:8" ht="14.25" x14ac:dyDescent="0.2">
      <c r="A34" s="48">
        <v>352</v>
      </c>
      <c r="B34" s="48" t="s">
        <v>64</v>
      </c>
      <c r="C34" s="48"/>
      <c r="D34" s="48"/>
      <c r="E34" s="194">
        <f>SUM(E35+E49)</f>
        <v>17834.351999999999</v>
      </c>
      <c r="F34" s="194">
        <f>SUM(F35+F49)</f>
        <v>130.619</v>
      </c>
      <c r="G34" s="194">
        <f>SUM(G35+G49)</f>
        <v>17964.970999999998</v>
      </c>
      <c r="H34" s="98"/>
    </row>
    <row r="35" spans="1:8" ht="16.5" customHeight="1" x14ac:dyDescent="0.25">
      <c r="A35" s="47">
        <v>352</v>
      </c>
      <c r="B35" s="218" t="s">
        <v>78</v>
      </c>
      <c r="C35" s="218"/>
      <c r="D35" s="218"/>
      <c r="E35" s="51">
        <f>SUM(E36+E37)</f>
        <v>17834.351999999999</v>
      </c>
      <c r="F35" s="51">
        <f>SUM(F36+F37)</f>
        <v>130.619</v>
      </c>
      <c r="G35" s="51">
        <f>SUM(G36+G37)</f>
        <v>17964.970999999998</v>
      </c>
    </row>
    <row r="36" spans="1:8" ht="14.25" customHeight="1" x14ac:dyDescent="0.25">
      <c r="A36" s="47">
        <v>352000</v>
      </c>
      <c r="B36" s="218" t="s">
        <v>12</v>
      </c>
      <c r="C36" s="218"/>
      <c r="D36" s="218"/>
      <c r="E36" s="195">
        <v>6765.3140000000003</v>
      </c>
      <c r="F36" s="43">
        <v>0</v>
      </c>
      <c r="G36" s="51">
        <f>SUM(E36:F36)</f>
        <v>6765.3140000000003</v>
      </c>
    </row>
    <row r="37" spans="1:8" ht="16.5" customHeight="1" x14ac:dyDescent="0.25">
      <c r="A37" s="47">
        <v>352001</v>
      </c>
      <c r="B37" s="218" t="s">
        <v>82</v>
      </c>
      <c r="C37" s="218"/>
      <c r="D37" s="218"/>
      <c r="E37" s="51">
        <f>SUM(E38:E48)</f>
        <v>11069.038</v>
      </c>
      <c r="F37" s="51">
        <f>SUM(F38:F48)</f>
        <v>130.619</v>
      </c>
      <c r="G37" s="51">
        <f>SUM(G38:G48)</f>
        <v>11199.656999999999</v>
      </c>
    </row>
    <row r="38" spans="1:8" ht="15" customHeight="1" x14ac:dyDescent="0.25">
      <c r="A38" s="47"/>
      <c r="B38" s="219" t="s">
        <v>96</v>
      </c>
      <c r="C38" s="219"/>
      <c r="D38" s="219"/>
      <c r="E38" s="51">
        <v>6256.7809999999999</v>
      </c>
      <c r="F38" s="43">
        <v>0</v>
      </c>
      <c r="G38" s="43">
        <f>SUM(E38:F38)</f>
        <v>6256.7809999999999</v>
      </c>
    </row>
    <row r="39" spans="1:8" ht="15" x14ac:dyDescent="0.25">
      <c r="A39" s="47"/>
      <c r="B39" s="54" t="s">
        <v>129</v>
      </c>
      <c r="C39" s="54"/>
      <c r="D39" s="54"/>
      <c r="E39" s="51">
        <v>548.97500000000002</v>
      </c>
      <c r="F39" s="43">
        <v>0</v>
      </c>
      <c r="G39" s="43">
        <f t="shared" ref="G39:G49" si="1">SUM(E39:F39)</f>
        <v>548.97500000000002</v>
      </c>
    </row>
    <row r="40" spans="1:8" ht="15" x14ac:dyDescent="0.25">
      <c r="A40" s="47"/>
      <c r="B40" s="54" t="s">
        <v>130</v>
      </c>
      <c r="C40" s="54"/>
      <c r="D40" s="54"/>
      <c r="E40" s="51">
        <v>259.56799999999998</v>
      </c>
      <c r="F40" s="43">
        <v>0</v>
      </c>
      <c r="G40" s="43">
        <f t="shared" si="1"/>
        <v>259.56799999999998</v>
      </c>
      <c r="H40" s="28"/>
    </row>
    <row r="41" spans="1:8" ht="15" x14ac:dyDescent="0.25">
      <c r="A41" s="47"/>
      <c r="B41" s="54" t="s">
        <v>117</v>
      </c>
      <c r="C41" s="54"/>
      <c r="D41" s="54"/>
      <c r="E41" s="51">
        <v>952.45899999999995</v>
      </c>
      <c r="F41" s="43">
        <v>0</v>
      </c>
      <c r="G41" s="43">
        <f t="shared" si="1"/>
        <v>952.45899999999995</v>
      </c>
    </row>
    <row r="42" spans="1:8" ht="15" x14ac:dyDescent="0.25">
      <c r="A42" s="47"/>
      <c r="B42" s="54" t="s">
        <v>118</v>
      </c>
      <c r="C42" s="54"/>
      <c r="D42" s="54"/>
      <c r="E42" s="51">
        <v>346.459</v>
      </c>
      <c r="F42" s="43">
        <v>0</v>
      </c>
      <c r="G42" s="43">
        <f t="shared" si="1"/>
        <v>346.459</v>
      </c>
    </row>
    <row r="43" spans="1:8" ht="15" x14ac:dyDescent="0.25">
      <c r="A43" s="47"/>
      <c r="B43" s="54" t="s">
        <v>13</v>
      </c>
      <c r="C43" s="54"/>
      <c r="D43" s="54"/>
      <c r="E43" s="51">
        <v>911.88499999999999</v>
      </c>
      <c r="F43" s="43">
        <v>0</v>
      </c>
      <c r="G43" s="43">
        <f t="shared" si="1"/>
        <v>911.88499999999999</v>
      </c>
    </row>
    <row r="44" spans="1:8" ht="15" x14ac:dyDescent="0.25">
      <c r="A44" s="47"/>
      <c r="B44" s="54" t="s">
        <v>119</v>
      </c>
      <c r="C44" s="54"/>
      <c r="D44" s="54"/>
      <c r="E44" s="51">
        <v>56.853000000000002</v>
      </c>
      <c r="F44" s="43">
        <v>0</v>
      </c>
      <c r="G44" s="43">
        <f t="shared" si="1"/>
        <v>56.853000000000002</v>
      </c>
    </row>
    <row r="45" spans="1:8" ht="16.5" customHeight="1" x14ac:dyDescent="0.25">
      <c r="A45" s="47"/>
      <c r="B45" s="225" t="s">
        <v>122</v>
      </c>
      <c r="C45" s="225"/>
      <c r="D45" s="225"/>
      <c r="E45" s="51">
        <v>125.05500000000001</v>
      </c>
      <c r="F45" s="43">
        <v>0</v>
      </c>
      <c r="G45" s="43">
        <f t="shared" si="1"/>
        <v>125.05500000000001</v>
      </c>
    </row>
    <row r="46" spans="1:8" ht="15" x14ac:dyDescent="0.25">
      <c r="A46" s="47"/>
      <c r="B46" s="54" t="s">
        <v>124</v>
      </c>
      <c r="C46" s="54"/>
      <c r="D46" s="54"/>
      <c r="E46" s="51">
        <v>1070.4860000000001</v>
      </c>
      <c r="F46" s="43">
        <v>130.619</v>
      </c>
      <c r="G46" s="43">
        <f t="shared" si="1"/>
        <v>1201.105</v>
      </c>
    </row>
    <row r="47" spans="1:8" ht="15" x14ac:dyDescent="0.25">
      <c r="A47" s="47"/>
      <c r="B47" s="54" t="s">
        <v>133</v>
      </c>
      <c r="C47" s="54"/>
      <c r="D47" s="54"/>
      <c r="E47" s="51">
        <v>4.2999999999999997E-2</v>
      </c>
      <c r="F47" s="43">
        <v>0</v>
      </c>
      <c r="G47" s="43">
        <f t="shared" si="1"/>
        <v>4.2999999999999997E-2</v>
      </c>
    </row>
    <row r="48" spans="1:8" ht="15" x14ac:dyDescent="0.25">
      <c r="A48" s="47"/>
      <c r="B48" s="54" t="s">
        <v>95</v>
      </c>
      <c r="C48" s="54"/>
      <c r="D48" s="54"/>
      <c r="E48" s="51">
        <v>540.47400000000005</v>
      </c>
      <c r="F48" s="43">
        <v>0</v>
      </c>
      <c r="G48" s="43">
        <f t="shared" si="1"/>
        <v>540.47400000000005</v>
      </c>
    </row>
    <row r="49" spans="1:10" ht="15" x14ac:dyDescent="0.25">
      <c r="A49" s="47">
        <v>352100</v>
      </c>
      <c r="B49" s="47" t="s">
        <v>66</v>
      </c>
      <c r="C49" s="47"/>
      <c r="D49" s="47"/>
      <c r="E49" s="51">
        <v>0</v>
      </c>
      <c r="F49" s="43">
        <v>0</v>
      </c>
      <c r="G49" s="43">
        <f t="shared" si="1"/>
        <v>0</v>
      </c>
    </row>
    <row r="50" spans="1:10" ht="15" customHeight="1" x14ac:dyDescent="0.2">
      <c r="A50" s="48">
        <v>3500</v>
      </c>
      <c r="B50" s="48" t="s">
        <v>65</v>
      </c>
      <c r="C50" s="48"/>
      <c r="D50" s="48"/>
      <c r="E50" s="41">
        <f>E51+E52+E53+E54+E55+E88+E89+E90</f>
        <v>1485.893</v>
      </c>
      <c r="F50" s="210">
        <f>F51+F52+F53+F54+F55+F88+F89+F90</f>
        <v>-34.797000000000018</v>
      </c>
      <c r="G50" s="41">
        <f>G51+G52+G53+G54+G55+G88+G89+G90</f>
        <v>1451.0960000000002</v>
      </c>
    </row>
    <row r="51" spans="1:10" ht="27.95" customHeight="1" x14ac:dyDescent="0.25">
      <c r="A51" s="55">
        <v>3500</v>
      </c>
      <c r="B51" s="221" t="s">
        <v>121</v>
      </c>
      <c r="C51" s="221"/>
      <c r="D51" s="221"/>
      <c r="E51" s="51">
        <v>118.569</v>
      </c>
      <c r="F51" s="43">
        <v>-68.286000000000001</v>
      </c>
      <c r="G51" s="43">
        <f>SUM(E51:F51)</f>
        <v>50.283000000000001</v>
      </c>
      <c r="H51" s="28"/>
    </row>
    <row r="52" spans="1:10" ht="30.95" customHeight="1" x14ac:dyDescent="0.25">
      <c r="A52" s="55"/>
      <c r="B52" s="224" t="s">
        <v>147</v>
      </c>
      <c r="C52" s="224"/>
      <c r="D52" s="224"/>
      <c r="E52" s="51">
        <v>104.163</v>
      </c>
      <c r="F52" s="43">
        <v>-104.163</v>
      </c>
      <c r="G52" s="43">
        <f>SUM(E52:F52)</f>
        <v>0</v>
      </c>
    </row>
    <row r="53" spans="1:10" ht="43.5" customHeight="1" x14ac:dyDescent="0.25">
      <c r="A53" s="55"/>
      <c r="B53" s="224" t="s">
        <v>145</v>
      </c>
      <c r="C53" s="224"/>
      <c r="D53" s="224"/>
      <c r="E53" s="51">
        <v>52.988</v>
      </c>
      <c r="F53" s="43">
        <v>-52.988</v>
      </c>
      <c r="G53" s="43">
        <f>SUM(E53:F53)</f>
        <v>0</v>
      </c>
    </row>
    <row r="54" spans="1:10" ht="15.6" customHeight="1" x14ac:dyDescent="0.25">
      <c r="A54" s="55"/>
      <c r="B54" s="221" t="s">
        <v>174</v>
      </c>
      <c r="C54" s="221"/>
      <c r="D54" s="221"/>
      <c r="E54" s="51">
        <v>0.3</v>
      </c>
      <c r="F54" s="43">
        <v>0.7</v>
      </c>
      <c r="G54" s="43">
        <f>SUM(E54:F54)</f>
        <v>1</v>
      </c>
    </row>
    <row r="55" spans="1:10" ht="15" x14ac:dyDescent="0.25">
      <c r="A55" s="55">
        <v>3500</v>
      </c>
      <c r="B55" s="57" t="s">
        <v>14</v>
      </c>
      <c r="C55" s="58"/>
      <c r="D55" s="58"/>
      <c r="E55" s="196">
        <f>SUM(E56+E86+E87)</f>
        <v>1174.652</v>
      </c>
      <c r="F55" s="211">
        <f>SUM(F56+F86+F87)</f>
        <v>170.57900000000001</v>
      </c>
      <c r="G55" s="196">
        <f>SUM(G56+G86+G87)</f>
        <v>1345.2310000000002</v>
      </c>
      <c r="J55" s="2"/>
    </row>
    <row r="56" spans="1:10" ht="15" customHeight="1" x14ac:dyDescent="0.25">
      <c r="A56" s="53">
        <v>3500</v>
      </c>
      <c r="B56" s="59" t="s">
        <v>17</v>
      </c>
      <c r="C56" s="56"/>
      <c r="D56" s="47"/>
      <c r="E56" s="51">
        <f>SUM(E57:E85)</f>
        <v>1149.799</v>
      </c>
      <c r="F56" s="212">
        <f>SUM(F57:F85)</f>
        <v>154.25900000000001</v>
      </c>
      <c r="G56" s="51">
        <f>SUM(G57:G85)</f>
        <v>1304.0580000000002</v>
      </c>
    </row>
    <row r="57" spans="1:10" ht="15" customHeight="1" x14ac:dyDescent="0.25">
      <c r="A57" s="53"/>
      <c r="B57" s="59" t="s">
        <v>151</v>
      </c>
      <c r="C57" s="56"/>
      <c r="D57" s="47"/>
      <c r="E57" s="51">
        <v>53.037999999999997</v>
      </c>
      <c r="F57" s="51">
        <v>0</v>
      </c>
      <c r="G57" s="43">
        <f>SUM(E57:F57)</f>
        <v>53.037999999999997</v>
      </c>
    </row>
    <row r="58" spans="1:10" ht="13.5" customHeight="1" x14ac:dyDescent="0.25">
      <c r="A58" s="53"/>
      <c r="B58" s="56" t="s">
        <v>72</v>
      </c>
      <c r="C58" s="47"/>
      <c r="D58" s="47"/>
      <c r="E58" s="51">
        <v>5.3959999999999999</v>
      </c>
      <c r="F58" s="43">
        <v>0</v>
      </c>
      <c r="G58" s="43">
        <f>SUM(E58:F58)</f>
        <v>5.3959999999999999</v>
      </c>
      <c r="H58" s="28">
        <f>SUM(G58:G72)</f>
        <v>750.68000000000006</v>
      </c>
    </row>
    <row r="59" spans="1:10" ht="13.5" customHeight="1" x14ac:dyDescent="0.25">
      <c r="A59" s="148"/>
      <c r="B59" s="220" t="s">
        <v>155</v>
      </c>
      <c r="C59" s="220"/>
      <c r="D59" s="220"/>
      <c r="E59" s="223">
        <v>10.699</v>
      </c>
      <c r="F59" s="197">
        <v>0</v>
      </c>
      <c r="G59" s="197">
        <f t="shared" ref="G59:G90" si="2">SUM(E59:F59)</f>
        <v>10.699</v>
      </c>
    </row>
    <row r="60" spans="1:10" ht="13.5" customHeight="1" x14ac:dyDescent="0.25">
      <c r="A60" s="149"/>
      <c r="B60" s="220"/>
      <c r="C60" s="220"/>
      <c r="D60" s="220"/>
      <c r="E60" s="223"/>
      <c r="F60" s="96"/>
      <c r="G60" s="96"/>
    </row>
    <row r="61" spans="1:10" ht="13.5" customHeight="1" x14ac:dyDescent="0.25">
      <c r="A61" s="250"/>
      <c r="B61" s="220" t="s">
        <v>93</v>
      </c>
      <c r="C61" s="220"/>
      <c r="D61" s="220"/>
      <c r="E61" s="198"/>
      <c r="F61" s="197"/>
      <c r="G61" s="197"/>
    </row>
    <row r="62" spans="1:10" ht="13.5" customHeight="1" x14ac:dyDescent="0.25">
      <c r="A62" s="250"/>
      <c r="B62" s="220"/>
      <c r="C62" s="220"/>
      <c r="D62" s="220"/>
      <c r="E62" s="199">
        <v>145.53</v>
      </c>
      <c r="F62" s="96">
        <v>0</v>
      </c>
      <c r="G62" s="96">
        <f t="shared" si="2"/>
        <v>145.53</v>
      </c>
    </row>
    <row r="63" spans="1:10" ht="31.5" customHeight="1" x14ac:dyDescent="0.25">
      <c r="A63" s="53"/>
      <c r="B63" s="251" t="s">
        <v>154</v>
      </c>
      <c r="C63" s="251"/>
      <c r="D63" s="251"/>
      <c r="E63" s="51">
        <v>-0.28599999999999998</v>
      </c>
      <c r="F63" s="43">
        <v>0</v>
      </c>
      <c r="G63" s="43">
        <f t="shared" si="2"/>
        <v>-0.28599999999999998</v>
      </c>
    </row>
    <row r="64" spans="1:10" ht="13.5" customHeight="1" x14ac:dyDescent="0.2">
      <c r="A64" s="250"/>
      <c r="B64" s="220" t="s">
        <v>156</v>
      </c>
      <c r="C64" s="220"/>
      <c r="D64" s="220"/>
      <c r="E64" s="222">
        <v>147.88499999999999</v>
      </c>
      <c r="F64" s="222">
        <v>0</v>
      </c>
      <c r="G64" s="222">
        <f>SUM(E64:F65)</f>
        <v>147.88499999999999</v>
      </c>
    </row>
    <row r="65" spans="1:10" ht="14.25" customHeight="1" x14ac:dyDescent="0.2">
      <c r="A65" s="250"/>
      <c r="B65" s="220"/>
      <c r="C65" s="220"/>
      <c r="D65" s="220"/>
      <c r="E65" s="222"/>
      <c r="F65" s="222"/>
      <c r="G65" s="222"/>
    </row>
    <row r="66" spans="1:10" ht="13.5" customHeight="1" x14ac:dyDescent="0.2">
      <c r="A66" s="250"/>
      <c r="B66" s="220" t="s">
        <v>157</v>
      </c>
      <c r="C66" s="220"/>
      <c r="D66" s="220"/>
      <c r="E66" s="222">
        <v>-1.2E-2</v>
      </c>
      <c r="F66" s="222">
        <v>0</v>
      </c>
      <c r="G66" s="222">
        <f>SUM(E66:F67)</f>
        <v>-1.2E-2</v>
      </c>
    </row>
    <row r="67" spans="1:10" ht="15" customHeight="1" x14ac:dyDescent="0.2">
      <c r="A67" s="250"/>
      <c r="B67" s="220"/>
      <c r="C67" s="220"/>
      <c r="D67" s="220"/>
      <c r="E67" s="222"/>
      <c r="F67" s="222"/>
      <c r="G67" s="222"/>
    </row>
    <row r="68" spans="1:10" ht="13.5" customHeight="1" x14ac:dyDescent="0.25">
      <c r="A68" s="53"/>
      <c r="B68" s="56" t="s">
        <v>108</v>
      </c>
      <c r="C68" s="47"/>
      <c r="D68" s="47"/>
      <c r="E68" s="51">
        <v>78.676000000000002</v>
      </c>
      <c r="F68" s="43">
        <v>101.029</v>
      </c>
      <c r="G68" s="43">
        <f t="shared" si="2"/>
        <v>179.70499999999998</v>
      </c>
    </row>
    <row r="69" spans="1:10" ht="30.75" customHeight="1" x14ac:dyDescent="0.25">
      <c r="A69" s="53"/>
      <c r="B69" s="220" t="s">
        <v>262</v>
      </c>
      <c r="C69" s="220"/>
      <c r="D69" s="220"/>
      <c r="E69" s="51">
        <v>188.10300000000001</v>
      </c>
      <c r="F69" s="43">
        <v>0</v>
      </c>
      <c r="G69" s="43">
        <f t="shared" si="2"/>
        <v>188.10300000000001</v>
      </c>
    </row>
    <row r="70" spans="1:10" ht="30" customHeight="1" x14ac:dyDescent="0.25">
      <c r="A70" s="53"/>
      <c r="B70" s="220" t="s">
        <v>263</v>
      </c>
      <c r="C70" s="220"/>
      <c r="D70" s="220"/>
      <c r="E70" s="51">
        <v>-0.216</v>
      </c>
      <c r="F70" s="43">
        <v>0</v>
      </c>
      <c r="G70" s="43">
        <f t="shared" si="2"/>
        <v>-0.216</v>
      </c>
      <c r="H70" s="216"/>
      <c r="I70" s="216"/>
      <c r="J70" s="217"/>
    </row>
    <row r="71" spans="1:10" ht="30" customHeight="1" x14ac:dyDescent="0.25">
      <c r="A71" s="53"/>
      <c r="B71" s="220" t="s">
        <v>160</v>
      </c>
      <c r="C71" s="220"/>
      <c r="D71" s="220"/>
      <c r="E71" s="51">
        <v>23.815999999999999</v>
      </c>
      <c r="F71" s="43">
        <v>0</v>
      </c>
      <c r="G71" s="43">
        <f t="shared" si="2"/>
        <v>23.815999999999999</v>
      </c>
    </row>
    <row r="72" spans="1:10" ht="30" customHeight="1" x14ac:dyDescent="0.25">
      <c r="A72" s="53"/>
      <c r="B72" s="227" t="s">
        <v>182</v>
      </c>
      <c r="C72" s="227"/>
      <c r="D72" s="227"/>
      <c r="E72" s="51">
        <v>71.06</v>
      </c>
      <c r="F72" s="43">
        <v>-21</v>
      </c>
      <c r="G72" s="43">
        <f t="shared" si="2"/>
        <v>50.06</v>
      </c>
      <c r="H72" s="28"/>
    </row>
    <row r="73" spans="1:10" ht="30" customHeight="1" x14ac:dyDescent="0.25">
      <c r="A73" s="53"/>
      <c r="B73" s="231" t="s">
        <v>272</v>
      </c>
      <c r="C73" s="232"/>
      <c r="D73" s="233"/>
      <c r="E73" s="51">
        <v>0</v>
      </c>
      <c r="F73" s="212">
        <v>17.829000000000001</v>
      </c>
      <c r="G73" s="43">
        <f t="shared" si="2"/>
        <v>17.829000000000001</v>
      </c>
      <c r="H73" s="28"/>
    </row>
    <row r="74" spans="1:10" ht="13.5" customHeight="1" x14ac:dyDescent="0.25">
      <c r="A74" s="53"/>
      <c r="B74" s="56" t="s">
        <v>107</v>
      </c>
      <c r="C74" s="47"/>
      <c r="D74" s="47"/>
      <c r="E74" s="51">
        <v>7.2569999999999997</v>
      </c>
      <c r="F74" s="43">
        <v>0</v>
      </c>
      <c r="G74" s="43">
        <f t="shared" si="2"/>
        <v>7.2569999999999997</v>
      </c>
    </row>
    <row r="75" spans="1:10" ht="13.5" customHeight="1" x14ac:dyDescent="0.25">
      <c r="A75" s="53"/>
      <c r="B75" s="56" t="s">
        <v>75</v>
      </c>
      <c r="C75" s="47"/>
      <c r="D75" s="47"/>
      <c r="E75" s="51">
        <v>21.831</v>
      </c>
      <c r="F75" s="43">
        <v>2</v>
      </c>
      <c r="G75" s="43">
        <f t="shared" si="2"/>
        <v>23.831</v>
      </c>
      <c r="H75" s="139">
        <f>SUM(G75:G76)</f>
        <v>83.200999999999993</v>
      </c>
    </row>
    <row r="76" spans="1:10" ht="13.5" customHeight="1" x14ac:dyDescent="0.25">
      <c r="A76" s="60"/>
      <c r="B76" s="56" t="s">
        <v>70</v>
      </c>
      <c r="C76" s="47"/>
      <c r="D76" s="47"/>
      <c r="E76" s="51">
        <v>59.37</v>
      </c>
      <c r="F76" s="43">
        <v>0</v>
      </c>
      <c r="G76" s="43">
        <f t="shared" si="2"/>
        <v>59.37</v>
      </c>
      <c r="H76" s="139"/>
    </row>
    <row r="77" spans="1:10" ht="13.5" customHeight="1" x14ac:dyDescent="0.25">
      <c r="A77" s="60"/>
      <c r="B77" s="56" t="s">
        <v>173</v>
      </c>
      <c r="C77" s="47"/>
      <c r="D77" s="47"/>
      <c r="E77" s="51">
        <v>0.59</v>
      </c>
      <c r="F77" s="43">
        <v>0.11</v>
      </c>
      <c r="G77" s="43">
        <f t="shared" si="2"/>
        <v>0.7</v>
      </c>
      <c r="H77" s="139"/>
    </row>
    <row r="78" spans="1:10" ht="13.5" customHeight="1" x14ac:dyDescent="0.25">
      <c r="A78" s="53"/>
      <c r="B78" s="56" t="s">
        <v>21</v>
      </c>
      <c r="C78" s="47"/>
      <c r="D78" s="47"/>
      <c r="E78" s="51">
        <v>165.3</v>
      </c>
      <c r="F78" s="43">
        <v>0</v>
      </c>
      <c r="G78" s="43">
        <f t="shared" si="2"/>
        <v>165.3</v>
      </c>
      <c r="H78" s="139">
        <f>SUM(G77:G79)</f>
        <v>195.4</v>
      </c>
    </row>
    <row r="79" spans="1:10" ht="33.6" customHeight="1" x14ac:dyDescent="0.25">
      <c r="A79" s="53"/>
      <c r="B79" s="228" t="s">
        <v>172</v>
      </c>
      <c r="C79" s="229"/>
      <c r="D79" s="230"/>
      <c r="E79" s="51">
        <v>40</v>
      </c>
      <c r="F79" s="43">
        <v>-10.6</v>
      </c>
      <c r="G79" s="43">
        <f t="shared" si="2"/>
        <v>29.4</v>
      </c>
      <c r="H79" s="158"/>
    </row>
    <row r="80" spans="1:10" ht="15" x14ac:dyDescent="0.25">
      <c r="A80" s="53"/>
      <c r="B80" s="56" t="s">
        <v>73</v>
      </c>
      <c r="C80" s="47"/>
      <c r="D80" s="47"/>
      <c r="E80" s="51">
        <v>20.905000000000001</v>
      </c>
      <c r="F80" s="43">
        <v>18.384</v>
      </c>
      <c r="G80" s="43">
        <f t="shared" si="2"/>
        <v>39.289000000000001</v>
      </c>
    </row>
    <row r="81" spans="1:9" ht="15" x14ac:dyDescent="0.25">
      <c r="A81" s="53"/>
      <c r="B81" s="56" t="s">
        <v>168</v>
      </c>
      <c r="C81" s="48"/>
      <c r="D81" s="48"/>
      <c r="E81" s="51">
        <v>60</v>
      </c>
      <c r="F81" s="43">
        <v>0</v>
      </c>
      <c r="G81" s="43">
        <f t="shared" si="2"/>
        <v>60</v>
      </c>
      <c r="H81" s="28">
        <f>SUM(G81:G82)</f>
        <v>95.010999999999996</v>
      </c>
    </row>
    <row r="82" spans="1:9" ht="13.5" customHeight="1" x14ac:dyDescent="0.25">
      <c r="A82" s="53"/>
      <c r="B82" s="56" t="s">
        <v>158</v>
      </c>
      <c r="C82" s="47"/>
      <c r="D82" s="47"/>
      <c r="E82" s="51">
        <v>13.811999999999999</v>
      </c>
      <c r="F82" s="43">
        <v>21.199000000000002</v>
      </c>
      <c r="G82" s="43">
        <f t="shared" si="2"/>
        <v>35.011000000000003</v>
      </c>
    </row>
    <row r="83" spans="1:9" ht="35.450000000000003" customHeight="1" x14ac:dyDescent="0.25">
      <c r="A83" s="53"/>
      <c r="B83" s="220" t="s">
        <v>120</v>
      </c>
      <c r="C83" s="220"/>
      <c r="D83" s="220"/>
      <c r="E83" s="51">
        <v>13.24</v>
      </c>
      <c r="F83" s="43">
        <v>0</v>
      </c>
      <c r="G83" s="43">
        <f t="shared" si="2"/>
        <v>13.24</v>
      </c>
      <c r="H83" s="28">
        <f>SUM(G83:G84)</f>
        <v>37.045000000000002</v>
      </c>
      <c r="I83" s="28"/>
    </row>
    <row r="84" spans="1:9" ht="30.75" customHeight="1" x14ac:dyDescent="0.25">
      <c r="A84" s="53"/>
      <c r="B84" s="220" t="s">
        <v>137</v>
      </c>
      <c r="C84" s="220"/>
      <c r="D84" s="220"/>
      <c r="E84" s="51">
        <v>23.805</v>
      </c>
      <c r="F84" s="43">
        <v>0</v>
      </c>
      <c r="G84" s="43">
        <f t="shared" si="2"/>
        <v>23.805</v>
      </c>
    </row>
    <row r="85" spans="1:9" ht="15.95" customHeight="1" x14ac:dyDescent="0.25">
      <c r="A85" s="53"/>
      <c r="B85" s="220" t="s">
        <v>260</v>
      </c>
      <c r="C85" s="220"/>
      <c r="D85" s="220"/>
      <c r="E85" s="51">
        <v>0</v>
      </c>
      <c r="F85" s="43">
        <v>25.308</v>
      </c>
      <c r="G85" s="43">
        <f t="shared" si="2"/>
        <v>25.308</v>
      </c>
    </row>
    <row r="86" spans="1:9" ht="18" customHeight="1" x14ac:dyDescent="0.25">
      <c r="A86" s="53"/>
      <c r="B86" s="61" t="s">
        <v>79</v>
      </c>
      <c r="C86" s="61"/>
      <c r="D86" s="59"/>
      <c r="E86" s="51">
        <v>10</v>
      </c>
      <c r="F86" s="43">
        <v>1</v>
      </c>
      <c r="G86" s="43">
        <f t="shared" si="2"/>
        <v>11</v>
      </c>
    </row>
    <row r="87" spans="1:9" ht="17.100000000000001" customHeight="1" x14ac:dyDescent="0.25">
      <c r="A87" s="53"/>
      <c r="B87" s="220" t="s">
        <v>166</v>
      </c>
      <c r="C87" s="220"/>
      <c r="D87" s="220"/>
      <c r="E87" s="51">
        <v>14.853</v>
      </c>
      <c r="F87" s="212">
        <v>15.32</v>
      </c>
      <c r="G87" s="43">
        <f t="shared" si="2"/>
        <v>30.173000000000002</v>
      </c>
    </row>
    <row r="88" spans="1:9" ht="15" customHeight="1" x14ac:dyDescent="0.25">
      <c r="A88" s="55"/>
      <c r="B88" s="56" t="s">
        <v>74</v>
      </c>
      <c r="C88" s="56"/>
      <c r="D88" s="47"/>
      <c r="E88" s="51">
        <v>6.0179999999999998</v>
      </c>
      <c r="F88" s="43">
        <v>16.241</v>
      </c>
      <c r="G88" s="43">
        <f t="shared" si="2"/>
        <v>22.259</v>
      </c>
      <c r="H88" s="28">
        <f>SUM(G88:G90)</f>
        <v>54.582000000000001</v>
      </c>
      <c r="I88" s="28"/>
    </row>
    <row r="89" spans="1:9" ht="15" customHeight="1" x14ac:dyDescent="0.25">
      <c r="A89" s="55"/>
      <c r="B89" s="56" t="s">
        <v>161</v>
      </c>
      <c r="C89" s="56"/>
      <c r="D89" s="47"/>
      <c r="E89" s="51">
        <v>24</v>
      </c>
      <c r="F89" s="43">
        <v>0</v>
      </c>
      <c r="G89" s="43">
        <f t="shared" si="2"/>
        <v>24</v>
      </c>
      <c r="H89" s="28"/>
    </row>
    <row r="90" spans="1:9" ht="15" customHeight="1" x14ac:dyDescent="0.25">
      <c r="A90" s="55"/>
      <c r="B90" s="56" t="s">
        <v>126</v>
      </c>
      <c r="C90" s="56"/>
      <c r="D90" s="47"/>
      <c r="E90" s="51">
        <v>5.2030000000000003</v>
      </c>
      <c r="F90" s="43">
        <v>3.12</v>
      </c>
      <c r="G90" s="43">
        <f t="shared" si="2"/>
        <v>8.3230000000000004</v>
      </c>
    </row>
    <row r="91" spans="1:9" ht="14.1" customHeight="1" x14ac:dyDescent="0.2">
      <c r="A91" s="48">
        <v>38</v>
      </c>
      <c r="B91" s="226" t="s">
        <v>67</v>
      </c>
      <c r="C91" s="226"/>
      <c r="D91" s="226"/>
      <c r="E91" s="194">
        <f>SUM(E92:E96)</f>
        <v>58.801000000000002</v>
      </c>
      <c r="F91" s="194">
        <f>SUM(F92:F96)</f>
        <v>-20.439</v>
      </c>
      <c r="G91" s="194">
        <f>SUM(G92:G96)</f>
        <v>38.362000000000002</v>
      </c>
    </row>
    <row r="92" spans="1:9" ht="21.6" customHeight="1" x14ac:dyDescent="0.25">
      <c r="A92" s="47">
        <v>38250</v>
      </c>
      <c r="B92" s="56" t="s">
        <v>138</v>
      </c>
      <c r="C92" s="101"/>
      <c r="D92" s="101"/>
      <c r="E92" s="51">
        <v>3</v>
      </c>
      <c r="F92" s="43">
        <v>0</v>
      </c>
      <c r="G92" s="43">
        <f t="shared" ref="G92:G96" si="3">SUM(E92:F92)</f>
        <v>3</v>
      </c>
    </row>
    <row r="93" spans="1:9" ht="18.95" customHeight="1" x14ac:dyDescent="0.25">
      <c r="A93" s="47">
        <v>38252</v>
      </c>
      <c r="B93" s="56" t="s">
        <v>139</v>
      </c>
      <c r="C93" s="101"/>
      <c r="D93" s="101"/>
      <c r="E93" s="51">
        <v>30</v>
      </c>
      <c r="F93" s="43">
        <v>-29.87</v>
      </c>
      <c r="G93" s="43">
        <f t="shared" si="3"/>
        <v>0.12999999999999901</v>
      </c>
    </row>
    <row r="94" spans="1:9" ht="18" customHeight="1" x14ac:dyDescent="0.25">
      <c r="A94" s="47">
        <v>38254</v>
      </c>
      <c r="B94" s="56" t="s">
        <v>15</v>
      </c>
      <c r="C94" s="47"/>
      <c r="D94" s="47"/>
      <c r="E94" s="51">
        <v>16</v>
      </c>
      <c r="F94" s="43">
        <v>1.68</v>
      </c>
      <c r="G94" s="43">
        <f t="shared" si="3"/>
        <v>17.68</v>
      </c>
    </row>
    <row r="95" spans="1:9" ht="15" x14ac:dyDescent="0.25">
      <c r="A95" s="47">
        <v>3880</v>
      </c>
      <c r="B95" s="220" t="s">
        <v>16</v>
      </c>
      <c r="C95" s="220"/>
      <c r="D95" s="220"/>
      <c r="E95" s="51">
        <v>0.97499999999999998</v>
      </c>
      <c r="F95" s="43">
        <v>0</v>
      </c>
      <c r="G95" s="43">
        <f t="shared" si="3"/>
        <v>0.97499999999999998</v>
      </c>
    </row>
    <row r="96" spans="1:9" ht="14.45" customHeight="1" x14ac:dyDescent="0.25">
      <c r="A96" s="50">
        <v>3888</v>
      </c>
      <c r="B96" s="56" t="s">
        <v>18</v>
      </c>
      <c r="C96" s="47"/>
      <c r="D96" s="47"/>
      <c r="E96" s="51">
        <v>8.8260000000000005</v>
      </c>
      <c r="F96" s="43">
        <v>7.7510000000000003</v>
      </c>
      <c r="G96" s="43">
        <f t="shared" si="3"/>
        <v>16.577000000000002</v>
      </c>
    </row>
    <row r="97" spans="1:7" ht="15" x14ac:dyDescent="0.25">
      <c r="A97" s="12"/>
      <c r="B97" s="12"/>
      <c r="C97" s="12"/>
      <c r="D97" s="12"/>
      <c r="E97" s="21"/>
      <c r="F97" s="16"/>
      <c r="G97" s="21"/>
    </row>
    <row r="98" spans="1:7" ht="15" x14ac:dyDescent="0.25">
      <c r="A98" s="94" t="s">
        <v>80</v>
      </c>
      <c r="B98" s="12"/>
      <c r="C98" s="12"/>
      <c r="D98" s="12"/>
      <c r="E98" s="193"/>
      <c r="F98" s="193"/>
      <c r="G98" s="21"/>
    </row>
    <row r="99" spans="1:7" ht="15" x14ac:dyDescent="0.25">
      <c r="A99" s="15" t="s">
        <v>81</v>
      </c>
      <c r="B99" s="15"/>
      <c r="C99" s="12"/>
      <c r="D99" s="12"/>
      <c r="E99" s="21"/>
      <c r="F99" s="12"/>
      <c r="G99" s="12"/>
    </row>
    <row r="100" spans="1:7" x14ac:dyDescent="0.2">
      <c r="E100" s="28"/>
    </row>
  </sheetData>
  <mergeCells count="51">
    <mergeCell ref="A66:A67"/>
    <mergeCell ref="A61:A62"/>
    <mergeCell ref="B63:D63"/>
    <mergeCell ref="B59:D60"/>
    <mergeCell ref="B61:D62"/>
    <mergeCell ref="A64:A65"/>
    <mergeCell ref="B64:D65"/>
    <mergeCell ref="B35:D35"/>
    <mergeCell ref="B54:D54"/>
    <mergeCell ref="F1:G1"/>
    <mergeCell ref="F2:G2"/>
    <mergeCell ref="F4:G4"/>
    <mergeCell ref="B6:D7"/>
    <mergeCell ref="B11:D11"/>
    <mergeCell ref="B12:D12"/>
    <mergeCell ref="B14:D14"/>
    <mergeCell ref="B17:D17"/>
    <mergeCell ref="B22:D22"/>
    <mergeCell ref="A6:A7"/>
    <mergeCell ref="F6:F7"/>
    <mergeCell ref="G6:G7"/>
    <mergeCell ref="E6:E7"/>
    <mergeCell ref="B9:D9"/>
    <mergeCell ref="B95:D95"/>
    <mergeCell ref="B66:D67"/>
    <mergeCell ref="B91:D91"/>
    <mergeCell ref="B87:D87"/>
    <mergeCell ref="B70:D70"/>
    <mergeCell ref="B84:D84"/>
    <mergeCell ref="B83:D83"/>
    <mergeCell ref="B71:D71"/>
    <mergeCell ref="B72:D72"/>
    <mergeCell ref="B79:D79"/>
    <mergeCell ref="B85:D85"/>
    <mergeCell ref="B73:D73"/>
    <mergeCell ref="H70:J70"/>
    <mergeCell ref="B36:D36"/>
    <mergeCell ref="B37:D37"/>
    <mergeCell ref="B38:D38"/>
    <mergeCell ref="B69:D69"/>
    <mergeCell ref="B51:D51"/>
    <mergeCell ref="E66:E67"/>
    <mergeCell ref="E64:E65"/>
    <mergeCell ref="E59:E60"/>
    <mergeCell ref="B52:D52"/>
    <mergeCell ref="B53:D53"/>
    <mergeCell ref="B45:D45"/>
    <mergeCell ref="G66:G67"/>
    <mergeCell ref="G64:G65"/>
    <mergeCell ref="F66:F67"/>
    <mergeCell ref="F64:F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D2" sqref="D2"/>
    </sheetView>
  </sheetViews>
  <sheetFormatPr defaultRowHeight="12.75" x14ac:dyDescent="0.2"/>
  <cols>
    <col min="1" max="1" width="8.28515625" customWidth="1"/>
    <col min="2" max="2" width="9.140625" customWidth="1"/>
    <col min="6" max="6" width="17.42578125" customWidth="1"/>
    <col min="7" max="7" width="11.140625" customWidth="1"/>
    <col min="8" max="8" width="9.85546875" customWidth="1"/>
    <col min="9" max="9" width="10.5703125" customWidth="1"/>
  </cols>
  <sheetData>
    <row r="1" spans="1:10" ht="15" x14ac:dyDescent="0.25">
      <c r="A1" s="12"/>
      <c r="B1" s="12"/>
      <c r="C1" s="12"/>
      <c r="D1" s="26"/>
      <c r="E1" s="12"/>
      <c r="F1" s="12"/>
      <c r="G1" s="136"/>
      <c r="H1" s="240" t="s">
        <v>134</v>
      </c>
      <c r="I1" s="240"/>
      <c r="J1" s="98"/>
    </row>
    <row r="2" spans="1:10" ht="15" x14ac:dyDescent="0.25">
      <c r="A2" s="12"/>
      <c r="B2" s="12"/>
      <c r="C2" s="12"/>
      <c r="D2" s="12"/>
      <c r="E2" s="12"/>
      <c r="F2" s="12"/>
      <c r="G2" s="136"/>
      <c r="H2" s="240" t="s">
        <v>110</v>
      </c>
      <c r="I2" s="240"/>
    </row>
    <row r="3" spans="1:10" ht="15" x14ac:dyDescent="0.25">
      <c r="A3" s="12"/>
      <c r="B3" s="12"/>
      <c r="C3" s="12"/>
      <c r="D3" s="12"/>
      <c r="E3" s="12"/>
      <c r="F3" s="12"/>
      <c r="G3" s="45"/>
      <c r="H3" s="45"/>
      <c r="I3" s="45"/>
    </row>
    <row r="4" spans="1:10" ht="15" x14ac:dyDescent="0.25">
      <c r="A4" s="12"/>
      <c r="B4" s="12"/>
      <c r="C4" s="12"/>
      <c r="D4" s="12"/>
      <c r="E4" s="12"/>
      <c r="F4" s="12"/>
      <c r="G4" s="136"/>
      <c r="H4" s="240" t="s">
        <v>135</v>
      </c>
      <c r="I4" s="240"/>
    </row>
    <row r="5" spans="1:10" ht="15" x14ac:dyDescent="0.25">
      <c r="A5" s="13" t="s">
        <v>177</v>
      </c>
      <c r="B5" s="13"/>
      <c r="C5" s="13"/>
      <c r="D5" s="13"/>
      <c r="E5" s="13"/>
      <c r="F5" s="13"/>
      <c r="G5" s="12"/>
      <c r="H5" s="12"/>
      <c r="I5" s="12"/>
    </row>
    <row r="6" spans="1:10" ht="15" x14ac:dyDescent="0.25">
      <c r="A6" s="13" t="s">
        <v>63</v>
      </c>
      <c r="B6" s="13"/>
      <c r="C6" s="13"/>
      <c r="D6" s="13"/>
      <c r="E6" s="13"/>
      <c r="F6" s="13"/>
      <c r="G6" s="12"/>
      <c r="H6" s="12"/>
      <c r="I6" s="12"/>
    </row>
    <row r="7" spans="1:10" ht="37.5" customHeight="1" x14ac:dyDescent="0.2">
      <c r="A7" s="241"/>
      <c r="B7" s="242"/>
      <c r="C7" s="242"/>
      <c r="D7" s="242"/>
      <c r="E7" s="242"/>
      <c r="F7" s="243"/>
      <c r="G7" s="254" t="s">
        <v>181</v>
      </c>
      <c r="H7" s="257" t="s">
        <v>153</v>
      </c>
      <c r="I7" s="254" t="s">
        <v>267</v>
      </c>
    </row>
    <row r="8" spans="1:10" ht="60.6" customHeight="1" x14ac:dyDescent="0.2">
      <c r="A8" s="244"/>
      <c r="B8" s="245"/>
      <c r="C8" s="245"/>
      <c r="D8" s="245"/>
      <c r="E8" s="245"/>
      <c r="F8" s="246"/>
      <c r="G8" s="254"/>
      <c r="H8" s="237"/>
      <c r="I8" s="254"/>
    </row>
    <row r="9" spans="1:10" ht="17.25" customHeight="1" x14ac:dyDescent="0.25">
      <c r="A9" s="47" t="s">
        <v>41</v>
      </c>
      <c r="B9" s="226" t="s">
        <v>42</v>
      </c>
      <c r="C9" s="226"/>
      <c r="D9" s="226"/>
      <c r="E9" s="226"/>
      <c r="F9" s="226"/>
      <c r="G9" s="41">
        <f>SUM(G10+G15)</f>
        <v>1382</v>
      </c>
      <c r="H9" s="200">
        <f>SUM(H10+H15)</f>
        <v>0</v>
      </c>
      <c r="I9" s="200">
        <f>SUM(I10+I15)</f>
        <v>1382</v>
      </c>
    </row>
    <row r="10" spans="1:10" ht="15" customHeight="1" x14ac:dyDescent="0.25">
      <c r="A10" s="62" t="s">
        <v>43</v>
      </c>
      <c r="B10" s="226" t="s">
        <v>115</v>
      </c>
      <c r="C10" s="226"/>
      <c r="D10" s="226"/>
      <c r="E10" s="226"/>
      <c r="F10" s="226"/>
      <c r="G10" s="41">
        <f>SUM(G11:G14)</f>
        <v>2500</v>
      </c>
      <c r="H10" s="200">
        <f>SUM(H11:H14)</f>
        <v>0</v>
      </c>
      <c r="I10" s="200">
        <f>SUM(I11:I14)</f>
        <v>2500</v>
      </c>
    </row>
    <row r="11" spans="1:10" ht="17.25" customHeight="1" x14ac:dyDescent="0.25">
      <c r="A11" s="62" t="s">
        <v>44</v>
      </c>
      <c r="B11" s="221" t="s">
        <v>45</v>
      </c>
      <c r="C11" s="221"/>
      <c r="D11" s="221"/>
      <c r="E11" s="221"/>
      <c r="F11" s="221"/>
      <c r="G11" s="43">
        <v>2500</v>
      </c>
      <c r="H11" s="201">
        <v>0</v>
      </c>
      <c r="I11" s="201">
        <f>SUM(G11:H11)</f>
        <v>2500</v>
      </c>
    </row>
    <row r="12" spans="1:10" ht="15" x14ac:dyDescent="0.25">
      <c r="A12" s="62" t="s">
        <v>44</v>
      </c>
      <c r="B12" s="59" t="s">
        <v>61</v>
      </c>
      <c r="C12" s="59"/>
      <c r="D12" s="59"/>
      <c r="E12" s="59"/>
      <c r="F12" s="59"/>
      <c r="G12" s="43">
        <v>0</v>
      </c>
      <c r="H12" s="201">
        <v>0</v>
      </c>
      <c r="I12" s="201">
        <f>SUM(G12:H12)</f>
        <v>0</v>
      </c>
    </row>
    <row r="13" spans="1:10" ht="15" x14ac:dyDescent="0.25">
      <c r="A13" s="62" t="s">
        <v>44</v>
      </c>
      <c r="B13" s="59" t="s">
        <v>54</v>
      </c>
      <c r="C13" s="59"/>
      <c r="D13" s="59"/>
      <c r="E13" s="59"/>
      <c r="F13" s="59"/>
      <c r="G13" s="43">
        <v>0</v>
      </c>
      <c r="H13" s="201">
        <v>0</v>
      </c>
      <c r="I13" s="201">
        <f>SUM(G13:H13)</f>
        <v>0</v>
      </c>
    </row>
    <row r="14" spans="1:10" ht="15" x14ac:dyDescent="0.25">
      <c r="A14" s="62" t="s">
        <v>44</v>
      </c>
      <c r="B14" s="59" t="s">
        <v>98</v>
      </c>
      <c r="C14" s="59"/>
      <c r="D14" s="90"/>
      <c r="E14" s="92"/>
      <c r="F14" s="91"/>
      <c r="G14" s="43">
        <v>0</v>
      </c>
      <c r="H14" s="201">
        <v>0</v>
      </c>
      <c r="I14" s="201">
        <f>SUM(G14:H14)</f>
        <v>0</v>
      </c>
    </row>
    <row r="15" spans="1:10" ht="16.5" customHeight="1" x14ac:dyDescent="0.25">
      <c r="A15" s="62" t="s">
        <v>47</v>
      </c>
      <c r="B15" s="226" t="s">
        <v>116</v>
      </c>
      <c r="C15" s="226"/>
      <c r="D15" s="226"/>
      <c r="E15" s="226"/>
      <c r="F15" s="226"/>
      <c r="G15" s="41">
        <f>SUM(G16:G21)</f>
        <v>-1118</v>
      </c>
      <c r="H15" s="200">
        <f>SUM(H16:H21)</f>
        <v>0</v>
      </c>
      <c r="I15" s="200">
        <f>SUM(I16:I21)</f>
        <v>-1118</v>
      </c>
    </row>
    <row r="16" spans="1:10" ht="15" x14ac:dyDescent="0.25">
      <c r="A16" s="62" t="s">
        <v>48</v>
      </c>
      <c r="B16" s="59" t="s">
        <v>49</v>
      </c>
      <c r="C16" s="59"/>
      <c r="D16" s="59"/>
      <c r="E16" s="59"/>
      <c r="F16" s="59"/>
      <c r="G16" s="43">
        <v>-1118</v>
      </c>
      <c r="H16" s="201">
        <v>0</v>
      </c>
      <c r="I16" s="201">
        <f>SUM(G16:H16)</f>
        <v>-1118</v>
      </c>
    </row>
    <row r="17" spans="1:9" ht="17.25" customHeight="1" x14ac:dyDescent="0.2">
      <c r="A17" s="256" t="s">
        <v>48</v>
      </c>
      <c r="B17" s="221" t="s">
        <v>91</v>
      </c>
      <c r="C17" s="221"/>
      <c r="D17" s="221"/>
      <c r="E17" s="221"/>
      <c r="F17" s="221"/>
      <c r="G17" s="255">
        <v>0</v>
      </c>
      <c r="H17" s="252">
        <v>0</v>
      </c>
      <c r="I17" s="252">
        <f>SUM(G17:H18)</f>
        <v>0</v>
      </c>
    </row>
    <row r="18" spans="1:9" ht="15" customHeight="1" x14ac:dyDescent="0.2">
      <c r="A18" s="256"/>
      <c r="B18" s="221"/>
      <c r="C18" s="221"/>
      <c r="D18" s="221"/>
      <c r="E18" s="221"/>
      <c r="F18" s="221"/>
      <c r="G18" s="255"/>
      <c r="H18" s="253"/>
      <c r="I18" s="253"/>
    </row>
    <row r="19" spans="1:9" ht="17.25" customHeight="1" x14ac:dyDescent="0.2">
      <c r="A19" s="256" t="s">
        <v>62</v>
      </c>
      <c r="B19" s="221" t="s">
        <v>92</v>
      </c>
      <c r="C19" s="221"/>
      <c r="D19" s="221"/>
      <c r="E19" s="221"/>
      <c r="F19" s="221"/>
      <c r="G19" s="255">
        <v>0</v>
      </c>
      <c r="H19" s="252">
        <v>0</v>
      </c>
      <c r="I19" s="252">
        <f>SUM(G19:H20)</f>
        <v>0</v>
      </c>
    </row>
    <row r="20" spans="1:9" ht="16.5" customHeight="1" x14ac:dyDescent="0.2">
      <c r="A20" s="256"/>
      <c r="B20" s="221"/>
      <c r="C20" s="221"/>
      <c r="D20" s="221"/>
      <c r="E20" s="221"/>
      <c r="F20" s="221"/>
      <c r="G20" s="255"/>
      <c r="H20" s="253"/>
      <c r="I20" s="253"/>
    </row>
    <row r="21" spans="1:9" ht="15.95" customHeight="1" x14ac:dyDescent="0.25">
      <c r="A21" s="62" t="s">
        <v>48</v>
      </c>
      <c r="B21" s="59" t="s">
        <v>98</v>
      </c>
      <c r="C21" s="59"/>
      <c r="D21" s="90"/>
      <c r="E21" s="92"/>
      <c r="F21" s="91"/>
      <c r="G21" s="202">
        <v>0</v>
      </c>
      <c r="H21" s="201">
        <v>0</v>
      </c>
      <c r="I21" s="203">
        <f>SUM(G21:H21)</f>
        <v>0</v>
      </c>
    </row>
    <row r="22" spans="1:9" ht="15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" x14ac:dyDescent="0.25">
      <c r="A23" s="15" t="s">
        <v>80</v>
      </c>
      <c r="B23" s="12"/>
      <c r="C23" s="12"/>
      <c r="D23" s="12"/>
      <c r="E23" s="12"/>
      <c r="F23" s="12"/>
      <c r="G23" s="16"/>
      <c r="H23" s="12"/>
      <c r="I23" s="12"/>
    </row>
    <row r="24" spans="1:9" ht="15" x14ac:dyDescent="0.25">
      <c r="A24" s="15" t="s">
        <v>81</v>
      </c>
      <c r="B24" s="12"/>
      <c r="C24" s="12"/>
      <c r="D24" s="12"/>
      <c r="E24" s="12"/>
      <c r="F24" s="12"/>
      <c r="G24" s="12"/>
    </row>
    <row r="25" spans="1:9" ht="15" x14ac:dyDescent="0.25">
      <c r="A25" s="12"/>
      <c r="B25" s="12"/>
      <c r="C25" s="12"/>
      <c r="D25" s="12"/>
      <c r="E25" s="12"/>
      <c r="F25" s="12"/>
      <c r="G25" s="12"/>
    </row>
    <row r="26" spans="1:9" ht="14.25" x14ac:dyDescent="0.2">
      <c r="A26" s="1"/>
    </row>
    <row r="27" spans="1:9" ht="14.25" x14ac:dyDescent="0.2">
      <c r="A27" s="1"/>
    </row>
    <row r="28" spans="1:9" x14ac:dyDescent="0.2">
      <c r="A28" s="3"/>
    </row>
  </sheetData>
  <mergeCells count="21">
    <mergeCell ref="H1:I1"/>
    <mergeCell ref="H2:I2"/>
    <mergeCell ref="H4:I4"/>
    <mergeCell ref="H7:H8"/>
    <mergeCell ref="B15:F15"/>
    <mergeCell ref="B11:F11"/>
    <mergeCell ref="B10:F10"/>
    <mergeCell ref="B9:F9"/>
    <mergeCell ref="A7:F8"/>
    <mergeCell ref="G19:G20"/>
    <mergeCell ref="G17:G18"/>
    <mergeCell ref="G7:G8"/>
    <mergeCell ref="A19:A20"/>
    <mergeCell ref="A17:A18"/>
    <mergeCell ref="B19:F20"/>
    <mergeCell ref="B17:F18"/>
    <mergeCell ref="H19:H20"/>
    <mergeCell ref="I19:I20"/>
    <mergeCell ref="I7:I8"/>
    <mergeCell ref="H17:H18"/>
    <mergeCell ref="I17:I18"/>
  </mergeCells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workbookViewId="0">
      <selection activeCell="I15" sqref="I15"/>
    </sheetView>
  </sheetViews>
  <sheetFormatPr defaultRowHeight="12.75" x14ac:dyDescent="0.2"/>
  <cols>
    <col min="1" max="1" width="9.85546875" customWidth="1"/>
    <col min="4" max="4" width="33.42578125" customWidth="1"/>
    <col min="5" max="6" width="10.140625" hidden="1" customWidth="1"/>
    <col min="7" max="7" width="11.28515625" customWidth="1"/>
    <col min="8" max="8" width="13.85546875" customWidth="1"/>
    <col min="9" max="9" width="11" customWidth="1"/>
    <col min="10" max="10" width="0.140625" customWidth="1"/>
    <col min="11" max="11" width="11.28515625" customWidth="1"/>
  </cols>
  <sheetData>
    <row r="1" spans="1:10" ht="15" x14ac:dyDescent="0.25">
      <c r="A1" s="13" t="s">
        <v>178</v>
      </c>
      <c r="B1" s="12"/>
      <c r="C1" s="13"/>
      <c r="D1" s="12"/>
      <c r="E1" s="12"/>
      <c r="F1" s="12"/>
      <c r="I1" t="s">
        <v>76</v>
      </c>
    </row>
    <row r="2" spans="1:10" ht="0.6" customHeight="1" x14ac:dyDescent="0.25">
      <c r="A2" s="13" t="s">
        <v>63</v>
      </c>
      <c r="B2" s="12"/>
      <c r="C2" s="13"/>
      <c r="D2" s="12"/>
      <c r="E2" s="12"/>
      <c r="F2" s="12"/>
      <c r="G2" s="6"/>
      <c r="I2" s="6"/>
    </row>
    <row r="3" spans="1:10" ht="20.25" customHeight="1" x14ac:dyDescent="0.25">
      <c r="A3" s="261"/>
      <c r="B3" s="261"/>
      <c r="C3" s="261"/>
      <c r="D3" s="262"/>
      <c r="E3" s="47"/>
      <c r="F3" s="47"/>
      <c r="G3" s="254" t="s">
        <v>180</v>
      </c>
      <c r="H3" s="259" t="s">
        <v>153</v>
      </c>
      <c r="I3" s="254" t="s">
        <v>268</v>
      </c>
    </row>
    <row r="4" spans="1:10" ht="53.45" customHeight="1" x14ac:dyDescent="0.25">
      <c r="A4" s="245"/>
      <c r="B4" s="245"/>
      <c r="C4" s="245"/>
      <c r="D4" s="246"/>
      <c r="E4" s="47"/>
      <c r="F4" s="47"/>
      <c r="G4" s="254"/>
      <c r="H4" s="260"/>
      <c r="I4" s="254"/>
    </row>
    <row r="5" spans="1:10" ht="15" x14ac:dyDescent="0.25">
      <c r="A5" s="47"/>
      <c r="B5" s="48" t="s">
        <v>77</v>
      </c>
      <c r="C5" s="47"/>
      <c r="D5" s="47"/>
      <c r="E5" s="41">
        <f>SUM(E6+E9+E11)</f>
        <v>0</v>
      </c>
      <c r="F5" s="47"/>
      <c r="G5" s="41">
        <f>SUM(G6+G9+G11)</f>
        <v>8093.5699999999988</v>
      </c>
      <c r="H5" s="41">
        <f>SUM(H6+H9+H11)</f>
        <v>-2930.9960000000001</v>
      </c>
      <c r="I5" s="41">
        <f t="shared" ref="I5:I10" si="0">SUM(G5:H5)</f>
        <v>5162.5739999999987</v>
      </c>
    </row>
    <row r="6" spans="1:10" ht="15" x14ac:dyDescent="0.25">
      <c r="A6" s="48">
        <v>381</v>
      </c>
      <c r="B6" s="48" t="s">
        <v>22</v>
      </c>
      <c r="C6" s="47"/>
      <c r="D6" s="47"/>
      <c r="E6" s="42">
        <f>SUM(E7:E8)</f>
        <v>0</v>
      </c>
      <c r="F6" s="47"/>
      <c r="G6" s="42">
        <f>SUM(G7:G8)</f>
        <v>12.46</v>
      </c>
      <c r="H6" s="42">
        <f>SUM(H7:H8)</f>
        <v>8.1</v>
      </c>
      <c r="I6" s="42">
        <f t="shared" si="0"/>
        <v>20.560000000000002</v>
      </c>
    </row>
    <row r="7" spans="1:10" ht="13.5" customHeight="1" x14ac:dyDescent="0.25">
      <c r="A7" s="47">
        <v>3811</v>
      </c>
      <c r="B7" s="47" t="s">
        <v>23</v>
      </c>
      <c r="C7" s="47"/>
      <c r="D7" s="47"/>
      <c r="E7" s="49"/>
      <c r="F7" s="47"/>
      <c r="G7" s="43">
        <v>12.46</v>
      </c>
      <c r="H7" s="51">
        <v>8.1</v>
      </c>
      <c r="I7" s="51">
        <f t="shared" si="0"/>
        <v>20.560000000000002</v>
      </c>
    </row>
    <row r="8" spans="1:10" ht="15" hidden="1" x14ac:dyDescent="0.25">
      <c r="A8" s="47">
        <v>3812</v>
      </c>
      <c r="B8" s="47" t="s">
        <v>24</v>
      </c>
      <c r="C8" s="47"/>
      <c r="D8" s="47"/>
      <c r="E8" s="49"/>
      <c r="F8" s="47"/>
      <c r="G8" s="43">
        <v>0</v>
      </c>
      <c r="H8" s="49">
        <v>0</v>
      </c>
      <c r="I8" s="43">
        <f t="shared" si="0"/>
        <v>0</v>
      </c>
    </row>
    <row r="9" spans="1:10" ht="15.75" customHeight="1" x14ac:dyDescent="0.25">
      <c r="A9" s="48"/>
      <c r="B9" s="226" t="s">
        <v>25</v>
      </c>
      <c r="C9" s="226"/>
      <c r="D9" s="226"/>
      <c r="E9" s="41">
        <f>SUM(E10:E10)</f>
        <v>0</v>
      </c>
      <c r="F9" s="47"/>
      <c r="G9" s="41">
        <f>SUM(G10)</f>
        <v>0.9</v>
      </c>
      <c r="H9" s="41">
        <f>SUM(H10)</f>
        <v>0</v>
      </c>
      <c r="I9" s="41">
        <f t="shared" si="0"/>
        <v>0.9</v>
      </c>
    </row>
    <row r="10" spans="1:10" ht="15" x14ac:dyDescent="0.25">
      <c r="A10" s="47">
        <v>655</v>
      </c>
      <c r="B10" s="47" t="s">
        <v>26</v>
      </c>
      <c r="C10" s="47"/>
      <c r="D10" s="47"/>
      <c r="E10" s="49"/>
      <c r="F10" s="47"/>
      <c r="G10" s="43">
        <v>0.9</v>
      </c>
      <c r="H10" s="46">
        <v>0</v>
      </c>
      <c r="I10" s="43">
        <f t="shared" si="0"/>
        <v>0.9</v>
      </c>
    </row>
    <row r="11" spans="1:10" ht="15" x14ac:dyDescent="0.25">
      <c r="A11" s="50">
        <v>3502</v>
      </c>
      <c r="B11" s="50" t="s">
        <v>27</v>
      </c>
      <c r="C11" s="47"/>
      <c r="D11" s="47"/>
      <c r="E11" s="41">
        <f>SUM(E12:E25)</f>
        <v>0</v>
      </c>
      <c r="F11" s="47"/>
      <c r="G11" s="41">
        <f>SUM(G12:G25)</f>
        <v>8080.2099999999991</v>
      </c>
      <c r="H11" s="41">
        <f>SUM(H12:H25)</f>
        <v>-2939.096</v>
      </c>
      <c r="I11" s="41">
        <f>SUM(G11:H11)</f>
        <v>5141.1139999999996</v>
      </c>
      <c r="J11" s="2">
        <f>SUM(I12:I25)</f>
        <v>5141.1139999999996</v>
      </c>
    </row>
    <row r="12" spans="1:10" ht="9.6" hidden="1" customHeight="1" x14ac:dyDescent="0.25">
      <c r="A12" s="157"/>
      <c r="B12" s="221"/>
      <c r="C12" s="221"/>
      <c r="D12" s="221"/>
      <c r="E12" s="140"/>
      <c r="F12" s="141"/>
      <c r="G12" s="156"/>
      <c r="H12" s="145"/>
      <c r="I12" s="155"/>
    </row>
    <row r="13" spans="1:10" ht="15" customHeight="1" x14ac:dyDescent="0.2">
      <c r="A13" s="218" t="s">
        <v>143</v>
      </c>
      <c r="B13" s="218" t="s">
        <v>163</v>
      </c>
      <c r="C13" s="218"/>
      <c r="D13" s="218"/>
      <c r="G13" s="147">
        <v>34.399000000000001</v>
      </c>
      <c r="H13" s="147">
        <v>0</v>
      </c>
      <c r="I13" s="151">
        <f>SUM(G13:H13)</f>
        <v>34.399000000000001</v>
      </c>
    </row>
    <row r="14" spans="1:10" s="143" customFormat="1" ht="14.25" customHeight="1" x14ac:dyDescent="0.2">
      <c r="A14" s="218"/>
      <c r="B14" s="218"/>
      <c r="C14" s="218"/>
      <c r="D14" s="218"/>
      <c r="G14" s="146"/>
      <c r="H14" s="146"/>
      <c r="I14" s="152"/>
      <c r="J14" s="142"/>
    </row>
    <row r="15" spans="1:10" ht="31.5" customHeight="1" x14ac:dyDescent="0.25">
      <c r="A15" s="138" t="s">
        <v>143</v>
      </c>
      <c r="B15" s="263" t="s">
        <v>142</v>
      </c>
      <c r="C15" s="264"/>
      <c r="D15" s="265"/>
      <c r="E15" s="49"/>
      <c r="F15" s="47"/>
      <c r="G15" s="51">
        <v>967.33</v>
      </c>
      <c r="H15" s="49">
        <v>0</v>
      </c>
      <c r="I15" s="153">
        <f t="shared" ref="I15:I21" si="1">SUM(G15:H15)</f>
        <v>967.33</v>
      </c>
    </row>
    <row r="16" spans="1:10" ht="31.5" customHeight="1" x14ac:dyDescent="0.25">
      <c r="A16" s="138" t="s">
        <v>143</v>
      </c>
      <c r="B16" s="221" t="s">
        <v>159</v>
      </c>
      <c r="C16" s="221"/>
      <c r="D16" s="221"/>
      <c r="E16" s="49"/>
      <c r="F16" s="47"/>
      <c r="G16" s="51">
        <v>1000</v>
      </c>
      <c r="H16" s="49">
        <v>-985</v>
      </c>
      <c r="I16" s="153">
        <f t="shared" si="1"/>
        <v>15</v>
      </c>
    </row>
    <row r="17" spans="1:11" ht="31.5" customHeight="1" x14ac:dyDescent="0.25">
      <c r="A17" s="138" t="s">
        <v>143</v>
      </c>
      <c r="B17" s="263" t="s">
        <v>164</v>
      </c>
      <c r="C17" s="264"/>
      <c r="D17" s="265"/>
      <c r="E17" s="49"/>
      <c r="F17" s="47"/>
      <c r="G17" s="51">
        <v>809</v>
      </c>
      <c r="H17" s="49">
        <v>-333</v>
      </c>
      <c r="I17" s="153">
        <f t="shared" si="1"/>
        <v>476</v>
      </c>
    </row>
    <row r="18" spans="1:11" ht="31.5" customHeight="1" x14ac:dyDescent="0.25">
      <c r="A18" s="138" t="s">
        <v>143</v>
      </c>
      <c r="B18" s="263" t="s">
        <v>167</v>
      </c>
      <c r="C18" s="264"/>
      <c r="D18" s="265"/>
      <c r="E18" s="49"/>
      <c r="F18" s="47"/>
      <c r="G18" s="51">
        <v>935</v>
      </c>
      <c r="H18" s="49">
        <v>-935</v>
      </c>
      <c r="I18" s="153">
        <f t="shared" si="1"/>
        <v>0</v>
      </c>
    </row>
    <row r="19" spans="1:11" ht="29.1" customHeight="1" x14ac:dyDescent="0.25">
      <c r="A19" s="119" t="s">
        <v>140</v>
      </c>
      <c r="B19" s="263" t="s">
        <v>141</v>
      </c>
      <c r="C19" s="264"/>
      <c r="D19" s="265"/>
      <c r="E19" s="49"/>
      <c r="F19" s="47"/>
      <c r="G19" s="51">
        <v>2803.0749999999998</v>
      </c>
      <c r="H19" s="49">
        <v>0</v>
      </c>
      <c r="I19" s="153">
        <f t="shared" si="1"/>
        <v>2803.0749999999998</v>
      </c>
      <c r="K19" s="4"/>
    </row>
    <row r="20" spans="1:11" ht="29.1" customHeight="1" x14ac:dyDescent="0.25">
      <c r="A20" s="119" t="s">
        <v>140</v>
      </c>
      <c r="B20" s="258" t="s">
        <v>162</v>
      </c>
      <c r="C20" s="258"/>
      <c r="D20" s="258"/>
      <c r="E20" s="49"/>
      <c r="F20" s="47"/>
      <c r="G20" s="43">
        <v>413.90499999999997</v>
      </c>
      <c r="H20" s="49">
        <v>0</v>
      </c>
      <c r="I20" s="154">
        <f t="shared" si="1"/>
        <v>413.90499999999997</v>
      </c>
      <c r="K20" s="4"/>
    </row>
    <row r="21" spans="1:11" ht="29.1" customHeight="1" x14ac:dyDescent="0.25">
      <c r="A21" s="144" t="s">
        <v>140</v>
      </c>
      <c r="B21" s="258" t="s">
        <v>165</v>
      </c>
      <c r="C21" s="258"/>
      <c r="D21" s="258"/>
      <c r="E21" s="49"/>
      <c r="F21" s="47"/>
      <c r="G21" s="43">
        <v>431.40499999999997</v>
      </c>
      <c r="H21" s="49">
        <v>0</v>
      </c>
      <c r="I21" s="154">
        <f t="shared" si="1"/>
        <v>431.40499999999997</v>
      </c>
      <c r="K21" s="4"/>
    </row>
    <row r="22" spans="1:11" ht="15" hidden="1" customHeight="1" x14ac:dyDescent="0.25">
      <c r="A22" s="218"/>
      <c r="B22" s="218"/>
      <c r="C22" s="218"/>
      <c r="D22" s="218"/>
      <c r="E22" s="52"/>
      <c r="F22" s="53"/>
      <c r="G22" s="222">
        <v>0</v>
      </c>
      <c r="H22" s="46"/>
      <c r="I22" s="93"/>
    </row>
    <row r="23" spans="1:11" ht="15.6" hidden="1" customHeight="1" x14ac:dyDescent="0.25">
      <c r="A23" s="218"/>
      <c r="B23" s="218"/>
      <c r="C23" s="218"/>
      <c r="D23" s="218"/>
      <c r="E23" s="52"/>
      <c r="F23" s="53"/>
      <c r="G23" s="222"/>
      <c r="H23" s="95">
        <v>0</v>
      </c>
      <c r="I23" s="96">
        <f>SUM(G23:H23)</f>
        <v>0</v>
      </c>
    </row>
    <row r="24" spans="1:11" ht="27.95" customHeight="1" x14ac:dyDescent="0.25">
      <c r="A24" s="120" t="s">
        <v>57</v>
      </c>
      <c r="B24" s="224" t="s">
        <v>147</v>
      </c>
      <c r="C24" s="224"/>
      <c r="D24" s="224"/>
      <c r="E24" s="49"/>
      <c r="F24" s="47"/>
      <c r="G24" s="51">
        <v>244.732</v>
      </c>
      <c r="H24" s="49">
        <v>-244.732</v>
      </c>
      <c r="I24" s="43">
        <f>SUM(G24:H24)</f>
        <v>0</v>
      </c>
    </row>
    <row r="25" spans="1:11" ht="45.75" customHeight="1" x14ac:dyDescent="0.25">
      <c r="A25" s="120" t="s">
        <v>57</v>
      </c>
      <c r="B25" s="224" t="s">
        <v>145</v>
      </c>
      <c r="C25" s="224"/>
      <c r="D25" s="224"/>
      <c r="E25" s="49"/>
      <c r="F25" s="47"/>
      <c r="G25" s="51">
        <v>441.36399999999998</v>
      </c>
      <c r="H25" s="49">
        <v>-441.36399999999998</v>
      </c>
      <c r="I25" s="43">
        <f>SUM(G25:H25)</f>
        <v>0</v>
      </c>
    </row>
    <row r="26" spans="1:11" ht="15" hidden="1" customHeight="1" x14ac:dyDescent="0.25">
      <c r="A26" s="12"/>
      <c r="B26" s="12"/>
      <c r="C26" s="12"/>
      <c r="D26" s="12" t="s">
        <v>28</v>
      </c>
      <c r="E26" s="12"/>
      <c r="F26" s="12"/>
      <c r="G26" s="9" t="e">
        <f>SUM(G5+#REF!)</f>
        <v>#REF!</v>
      </c>
    </row>
    <row r="27" spans="1:11" ht="15" hidden="1" customHeight="1" x14ac:dyDescent="0.25">
      <c r="A27" s="12"/>
      <c r="B27" s="12"/>
      <c r="C27" s="12"/>
      <c r="D27" s="13" t="s">
        <v>29</v>
      </c>
      <c r="E27" s="12"/>
      <c r="F27" s="12"/>
      <c r="G27" s="9">
        <v>33578.453000000001</v>
      </c>
    </row>
    <row r="28" spans="1:11" ht="15" hidden="1" customHeight="1" x14ac:dyDescent="0.25">
      <c r="A28" s="12"/>
      <c r="B28" s="12"/>
      <c r="C28" s="12"/>
      <c r="D28" s="12"/>
      <c r="E28" s="16">
        <v>-293.34899999999999</v>
      </c>
      <c r="F28" s="12"/>
      <c r="G28" s="5" t="e">
        <f>SUM(G26-G27)</f>
        <v>#REF!</v>
      </c>
    </row>
    <row r="29" spans="1:11" ht="15" hidden="1" customHeight="1" x14ac:dyDescent="0.25">
      <c r="A29" s="12"/>
      <c r="B29" s="12"/>
      <c r="C29" s="12"/>
      <c r="D29" s="12"/>
      <c r="E29" s="12"/>
      <c r="F29" s="12"/>
      <c r="G29" s="9" t="e">
        <f>SUM(G5+#REF!)</f>
        <v>#REF!</v>
      </c>
    </row>
    <row r="30" spans="1:11" ht="15" x14ac:dyDescent="0.25">
      <c r="A30" s="12"/>
      <c r="B30" s="12"/>
      <c r="C30" s="12"/>
      <c r="D30" s="12"/>
      <c r="E30" s="18"/>
      <c r="F30" s="18"/>
      <c r="G30" s="29"/>
    </row>
    <row r="31" spans="1:11" ht="0.6" customHeight="1" x14ac:dyDescent="0.25">
      <c r="A31" s="12"/>
      <c r="B31" s="12"/>
      <c r="C31" s="12"/>
      <c r="D31" s="12"/>
      <c r="E31" s="14"/>
      <c r="F31" s="14"/>
      <c r="G31" s="7">
        <f>SUM(E31:F31)</f>
        <v>0</v>
      </c>
    </row>
    <row r="32" spans="1:11" ht="15" x14ac:dyDescent="0.25">
      <c r="A32" s="15" t="s">
        <v>30</v>
      </c>
      <c r="B32" s="15"/>
      <c r="C32" s="12"/>
      <c r="D32" s="12"/>
      <c r="E32" s="18"/>
      <c r="F32" s="14"/>
      <c r="G32" s="17"/>
    </row>
    <row r="33" spans="1:7" ht="15" x14ac:dyDescent="0.25">
      <c r="A33" s="15" t="s">
        <v>83</v>
      </c>
      <c r="B33" s="15"/>
      <c r="C33" s="12"/>
      <c r="D33" s="12"/>
      <c r="E33" s="12"/>
      <c r="F33" s="12"/>
      <c r="G33" s="6"/>
    </row>
    <row r="34" spans="1:7" ht="15" x14ac:dyDescent="0.25">
      <c r="A34" s="20"/>
      <c r="B34" s="19"/>
      <c r="C34" s="12"/>
      <c r="D34" s="12"/>
      <c r="E34" s="12"/>
      <c r="F34" s="12"/>
      <c r="G34" s="6"/>
    </row>
  </sheetData>
  <mergeCells count="20">
    <mergeCell ref="B12:D12"/>
    <mergeCell ref="B16:D16"/>
    <mergeCell ref="B20:D20"/>
    <mergeCell ref="A13:A14"/>
    <mergeCell ref="B13:D14"/>
    <mergeCell ref="B17:D17"/>
    <mergeCell ref="B18:D18"/>
    <mergeCell ref="B19:D19"/>
    <mergeCell ref="B15:D15"/>
    <mergeCell ref="I3:I4"/>
    <mergeCell ref="G3:G4"/>
    <mergeCell ref="H3:H4"/>
    <mergeCell ref="B9:D9"/>
    <mergeCell ref="A3:D4"/>
    <mergeCell ref="G22:G23"/>
    <mergeCell ref="B25:D25"/>
    <mergeCell ref="B24:D24"/>
    <mergeCell ref="B21:D21"/>
    <mergeCell ref="A22:A23"/>
    <mergeCell ref="B22:D23"/>
  </mergeCells>
  <phoneticPr fontId="0" type="noConversion"/>
  <pageMargins left="1.299212598425197" right="0.9055118110236221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topLeftCell="A10" zoomScale="106" zoomScaleNormal="106" workbookViewId="0">
      <selection activeCell="G22" sqref="G22"/>
    </sheetView>
  </sheetViews>
  <sheetFormatPr defaultRowHeight="12.75" x14ac:dyDescent="0.2"/>
  <cols>
    <col min="1" max="1" width="10" customWidth="1"/>
    <col min="2" max="2" width="68.140625" customWidth="1"/>
    <col min="3" max="3" width="10.5703125" customWidth="1"/>
    <col min="4" max="4" width="10.140625" customWidth="1"/>
    <col min="5" max="5" width="10.42578125" customWidth="1"/>
  </cols>
  <sheetData>
    <row r="1" spans="1:5" ht="17.45" customHeight="1" thickBot="1" x14ac:dyDescent="0.3">
      <c r="A1" s="12"/>
      <c r="B1" s="13"/>
      <c r="C1" s="12"/>
      <c r="E1" s="12" t="s">
        <v>60</v>
      </c>
    </row>
    <row r="2" spans="1:5" ht="13.7" customHeight="1" x14ac:dyDescent="0.2">
      <c r="A2" s="13" t="s">
        <v>179</v>
      </c>
      <c r="B2" s="13"/>
      <c r="C2" s="254" t="s">
        <v>181</v>
      </c>
      <c r="D2" s="269" t="s">
        <v>153</v>
      </c>
      <c r="E2" s="266" t="s">
        <v>269</v>
      </c>
    </row>
    <row r="3" spans="1:5" ht="14.25" x14ac:dyDescent="0.2">
      <c r="A3" s="13" t="s">
        <v>63</v>
      </c>
      <c r="B3" s="13"/>
      <c r="C3" s="254"/>
      <c r="D3" s="270"/>
      <c r="E3" s="267"/>
    </row>
    <row r="4" spans="1:5" ht="14.25" x14ac:dyDescent="0.2">
      <c r="A4" s="13"/>
      <c r="B4" s="13"/>
      <c r="C4" s="254"/>
      <c r="D4" s="270"/>
      <c r="E4" s="267"/>
    </row>
    <row r="5" spans="1:5" ht="47.45" customHeight="1" thickBot="1" x14ac:dyDescent="0.3">
      <c r="A5" s="12"/>
      <c r="B5" s="12"/>
      <c r="C5" s="236"/>
      <c r="D5" s="270"/>
      <c r="E5" s="268"/>
    </row>
    <row r="6" spans="1:5" x14ac:dyDescent="0.2">
      <c r="A6" s="122" t="s">
        <v>41</v>
      </c>
      <c r="B6" s="123" t="s">
        <v>52</v>
      </c>
      <c r="C6" s="124">
        <f>SUM(C7+C15)</f>
        <v>1382</v>
      </c>
      <c r="D6" s="124">
        <f>SUM(D7+D15)</f>
        <v>0</v>
      </c>
      <c r="E6" s="125">
        <f>SUM(E7+E15)</f>
        <v>1382</v>
      </c>
    </row>
    <row r="7" spans="1:5" x14ac:dyDescent="0.2">
      <c r="A7" s="126" t="s">
        <v>69</v>
      </c>
      <c r="B7" s="102" t="s">
        <v>113</v>
      </c>
      <c r="C7" s="103">
        <f>SUM(C8:C14)</f>
        <v>2500</v>
      </c>
      <c r="D7" s="104">
        <f>SUM(D8:D14)</f>
        <v>0</v>
      </c>
      <c r="E7" s="105">
        <f>SUM(E8:E14)</f>
        <v>2500</v>
      </c>
    </row>
    <row r="8" spans="1:5" ht="17.25" customHeight="1" x14ac:dyDescent="0.2">
      <c r="A8" s="127" t="s">
        <v>46</v>
      </c>
      <c r="B8" s="108" t="s">
        <v>84</v>
      </c>
      <c r="C8" s="109">
        <v>227.62</v>
      </c>
      <c r="D8" s="110">
        <v>0</v>
      </c>
      <c r="E8" s="107">
        <f t="shared" ref="E8:E14" si="0">SUM(C8:D8)</f>
        <v>227.62</v>
      </c>
    </row>
    <row r="9" spans="1:5" x14ac:dyDescent="0.2">
      <c r="A9" s="127" t="s">
        <v>46</v>
      </c>
      <c r="B9" s="97" t="s">
        <v>85</v>
      </c>
      <c r="C9" s="106">
        <v>720</v>
      </c>
      <c r="D9" s="110">
        <v>0</v>
      </c>
      <c r="E9" s="107">
        <f t="shared" si="0"/>
        <v>720</v>
      </c>
    </row>
    <row r="10" spans="1:5" x14ac:dyDescent="0.2">
      <c r="A10" s="127" t="s">
        <v>46</v>
      </c>
      <c r="B10" s="97" t="s">
        <v>169</v>
      </c>
      <c r="C10" s="106">
        <v>280</v>
      </c>
      <c r="D10" s="110">
        <v>0</v>
      </c>
      <c r="E10" s="107">
        <f t="shared" si="0"/>
        <v>280</v>
      </c>
    </row>
    <row r="11" spans="1:5" ht="14.25" customHeight="1" x14ac:dyDescent="0.2">
      <c r="A11" s="127" t="s">
        <v>46</v>
      </c>
      <c r="B11" s="108" t="s">
        <v>97</v>
      </c>
      <c r="C11" s="106">
        <v>15</v>
      </c>
      <c r="D11" s="110">
        <v>0</v>
      </c>
      <c r="E11" s="107">
        <f t="shared" si="0"/>
        <v>15</v>
      </c>
    </row>
    <row r="12" spans="1:5" x14ac:dyDescent="0.2">
      <c r="A12" s="127" t="s">
        <v>46</v>
      </c>
      <c r="B12" s="97" t="s">
        <v>125</v>
      </c>
      <c r="C12" s="106">
        <v>180</v>
      </c>
      <c r="D12" s="110">
        <v>0</v>
      </c>
      <c r="E12" s="107">
        <f t="shared" si="0"/>
        <v>180</v>
      </c>
    </row>
    <row r="13" spans="1:5" ht="15" customHeight="1" x14ac:dyDescent="0.2">
      <c r="A13" s="127" t="s">
        <v>46</v>
      </c>
      <c r="B13" s="108" t="s">
        <v>86</v>
      </c>
      <c r="C13" s="106">
        <v>385.2</v>
      </c>
      <c r="D13" s="111">
        <v>0</v>
      </c>
      <c r="E13" s="107">
        <f t="shared" si="0"/>
        <v>385.2</v>
      </c>
    </row>
    <row r="14" spans="1:5" x14ac:dyDescent="0.2">
      <c r="A14" s="127" t="s">
        <v>46</v>
      </c>
      <c r="B14" s="97" t="s">
        <v>87</v>
      </c>
      <c r="C14" s="106">
        <v>692.18</v>
      </c>
      <c r="D14" s="111">
        <v>0</v>
      </c>
      <c r="E14" s="107">
        <f t="shared" si="0"/>
        <v>692.18</v>
      </c>
    </row>
    <row r="15" spans="1:5" x14ac:dyDescent="0.2">
      <c r="A15" s="126" t="s">
        <v>69</v>
      </c>
      <c r="B15" s="112" t="s">
        <v>114</v>
      </c>
      <c r="C15" s="103">
        <f>SUM(C16:C18)</f>
        <v>-1118</v>
      </c>
      <c r="D15" s="113">
        <f>SUM(D16:D18)</f>
        <v>0</v>
      </c>
      <c r="E15" s="114">
        <f>SUM(E16:E18)</f>
        <v>-1118</v>
      </c>
    </row>
    <row r="16" spans="1:5" x14ac:dyDescent="0.2">
      <c r="A16" s="128" t="s">
        <v>48</v>
      </c>
      <c r="B16" s="97" t="s">
        <v>53</v>
      </c>
      <c r="C16" s="106">
        <v>-1118</v>
      </c>
      <c r="D16" s="121">
        <v>0</v>
      </c>
      <c r="E16" s="129">
        <f>SUM(C16:D16)</f>
        <v>-1118</v>
      </c>
    </row>
    <row r="17" spans="1:5" x14ac:dyDescent="0.2">
      <c r="A17" s="128" t="s">
        <v>48</v>
      </c>
      <c r="B17" s="97" t="s">
        <v>68</v>
      </c>
      <c r="C17" s="106">
        <v>0</v>
      </c>
      <c r="D17" s="110">
        <v>0</v>
      </c>
      <c r="E17" s="107">
        <f>SUM(C17:D17)</f>
        <v>0</v>
      </c>
    </row>
    <row r="18" spans="1:5" ht="13.5" thickBot="1" x14ac:dyDescent="0.25">
      <c r="A18" s="130" t="s">
        <v>50</v>
      </c>
      <c r="B18" s="131" t="s">
        <v>51</v>
      </c>
      <c r="C18" s="132">
        <v>0</v>
      </c>
      <c r="D18" s="133">
        <v>0</v>
      </c>
      <c r="E18" s="134">
        <f>SUM(C18:D18)</f>
        <v>0</v>
      </c>
    </row>
    <row r="19" spans="1:5" ht="0.6" customHeight="1" thickBot="1" x14ac:dyDescent="0.25">
      <c r="A19" s="115"/>
      <c r="B19" s="115"/>
      <c r="C19" s="116"/>
      <c r="D19" s="4"/>
      <c r="E19" s="10"/>
    </row>
    <row r="20" spans="1:5" ht="0.6" hidden="1" customHeight="1" x14ac:dyDescent="0.2">
      <c r="A20" s="11" t="s">
        <v>30</v>
      </c>
      <c r="B20" s="10"/>
      <c r="C20" s="117"/>
      <c r="D20" s="4"/>
      <c r="E20" s="4"/>
    </row>
    <row r="21" spans="1:5" ht="14.1" hidden="1" customHeight="1" x14ac:dyDescent="0.2">
      <c r="A21" s="11"/>
      <c r="B21" s="10"/>
      <c r="C21" s="10"/>
      <c r="D21" s="4"/>
      <c r="E21" s="4"/>
    </row>
    <row r="22" spans="1:5" x14ac:dyDescent="0.2">
      <c r="A22" s="11"/>
      <c r="B22" s="10"/>
      <c r="C22" s="118"/>
      <c r="D22" s="4"/>
      <c r="E22" s="4"/>
    </row>
    <row r="23" spans="1:5" x14ac:dyDescent="0.2">
      <c r="A23" s="11"/>
      <c r="B23" s="10"/>
      <c r="C23" s="118"/>
      <c r="D23" s="118"/>
      <c r="E23" s="118"/>
    </row>
    <row r="24" spans="1:5" ht="15" x14ac:dyDescent="0.25">
      <c r="A24" s="15" t="s">
        <v>30</v>
      </c>
      <c r="B24" s="12"/>
      <c r="C24" s="12"/>
    </row>
    <row r="25" spans="1:5" ht="15" x14ac:dyDescent="0.25">
      <c r="A25" s="15" t="s">
        <v>83</v>
      </c>
      <c r="B25" s="12"/>
      <c r="C25" s="12"/>
    </row>
    <row r="26" spans="1:5" ht="14.25" x14ac:dyDescent="0.2">
      <c r="A26" s="1"/>
    </row>
    <row r="27" spans="1:5" x14ac:dyDescent="0.2">
      <c r="A27" s="3"/>
    </row>
  </sheetData>
  <mergeCells count="3">
    <mergeCell ref="E2:E5"/>
    <mergeCell ref="C2:C5"/>
    <mergeCell ref="D2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1"/>
  <sheetViews>
    <sheetView tabSelected="1" zoomScaleNormal="100" workbookViewId="0">
      <selection activeCell="L9" sqref="L9"/>
    </sheetView>
  </sheetViews>
  <sheetFormatPr defaultRowHeight="12.75" x14ac:dyDescent="0.2"/>
  <cols>
    <col min="1" max="1" width="51" customWidth="1"/>
    <col min="2" max="2" width="11.28515625" customWidth="1"/>
    <col min="3" max="3" width="10.5703125" customWidth="1"/>
    <col min="4" max="4" width="12.28515625" customWidth="1"/>
  </cols>
  <sheetData>
    <row r="1" spans="1:5" ht="15" x14ac:dyDescent="0.25">
      <c r="A1" s="23" t="s">
        <v>136</v>
      </c>
      <c r="D1" s="22" t="s">
        <v>99</v>
      </c>
    </row>
    <row r="2" spans="1:5" ht="13.35" customHeight="1" x14ac:dyDescent="0.2">
      <c r="A2" s="23"/>
      <c r="B2" s="271" t="s">
        <v>171</v>
      </c>
      <c r="C2" s="272" t="s">
        <v>153</v>
      </c>
      <c r="D2" s="271" t="s">
        <v>270</v>
      </c>
    </row>
    <row r="3" spans="1:5" ht="45.6" customHeight="1" x14ac:dyDescent="0.2">
      <c r="A3" s="24"/>
      <c r="B3" s="271"/>
      <c r="C3" s="272"/>
      <c r="D3" s="271"/>
    </row>
    <row r="4" spans="1:5" ht="17.25" customHeight="1" x14ac:dyDescent="0.2">
      <c r="A4" s="83" t="s">
        <v>33</v>
      </c>
      <c r="B4" s="75">
        <v>45221.502</v>
      </c>
      <c r="C4" s="213">
        <v>669.49</v>
      </c>
      <c r="D4" s="215">
        <f>SUM(B4:C4)</f>
        <v>45890.991999999998</v>
      </c>
    </row>
    <row r="5" spans="1:5" x14ac:dyDescent="0.2">
      <c r="A5" s="83" t="s">
        <v>32</v>
      </c>
      <c r="B5" s="74">
        <v>45258.862999999998</v>
      </c>
      <c r="C5" s="214">
        <v>606.52499999999998</v>
      </c>
      <c r="D5" s="215">
        <f>SUM(B5:C5)</f>
        <v>45865.387999999999</v>
      </c>
    </row>
    <row r="6" spans="1:5" x14ac:dyDescent="0.2">
      <c r="A6" s="84" t="s">
        <v>34</v>
      </c>
      <c r="B6" s="76">
        <f>SUM(B4-B5)</f>
        <v>-37.360999999997148</v>
      </c>
      <c r="C6" s="160">
        <f>SUM(C4-C5)</f>
        <v>62.965000000000032</v>
      </c>
      <c r="D6" s="63">
        <f>SUM(D4-D5)</f>
        <v>25.60399999999936</v>
      </c>
    </row>
    <row r="7" spans="1:5" x14ac:dyDescent="0.2">
      <c r="A7" s="84" t="s">
        <v>35</v>
      </c>
      <c r="B7" s="76">
        <f>B6*6</f>
        <v>-224.16599999998289</v>
      </c>
      <c r="C7" s="160">
        <f>C6*6</f>
        <v>377.79000000000019</v>
      </c>
      <c r="D7" s="63">
        <f>D6*6</f>
        <v>153.62399999999616</v>
      </c>
    </row>
    <row r="8" spans="1:5" x14ac:dyDescent="0.2">
      <c r="A8" s="83" t="s">
        <v>36</v>
      </c>
      <c r="B8" s="74">
        <f>B4*0.6</f>
        <v>27132.9012</v>
      </c>
      <c r="C8" s="161">
        <f>C4*0.6</f>
        <v>401.69400000000002</v>
      </c>
      <c r="D8" s="64">
        <f>D4*0.6</f>
        <v>27534.5952</v>
      </c>
    </row>
    <row r="9" spans="1:5" x14ac:dyDescent="0.2">
      <c r="A9" s="85" t="s">
        <v>37</v>
      </c>
      <c r="B9" s="76">
        <f>SUM(B8)</f>
        <v>27132.9012</v>
      </c>
      <c r="C9" s="160">
        <f>SUM(C8)</f>
        <v>401.69400000000002</v>
      </c>
      <c r="D9" s="63">
        <f>SUM(D8)</f>
        <v>27534.5952</v>
      </c>
      <c r="E9" s="30"/>
    </row>
    <row r="10" spans="1:5" x14ac:dyDescent="0.2">
      <c r="A10" s="83" t="s">
        <v>38</v>
      </c>
      <c r="B10" s="74">
        <f>B11-B32-B33</f>
        <v>24100.248</v>
      </c>
      <c r="C10" s="161">
        <f>C11-C32-C33</f>
        <v>0</v>
      </c>
      <c r="D10" s="159">
        <f>D11-D32-D33</f>
        <v>24100.248</v>
      </c>
    </row>
    <row r="11" spans="1:5" x14ac:dyDescent="0.2">
      <c r="A11" s="83" t="s">
        <v>111</v>
      </c>
      <c r="B11" s="74">
        <f>SUM(B12+B26+B27+B28+B29+B30+B31)</f>
        <v>24100.248</v>
      </c>
      <c r="C11" s="161">
        <f>SUM(C12+C26+C27+C28+C29+C30+C31)</f>
        <v>0</v>
      </c>
      <c r="D11" s="159">
        <f>SUM(D12+D27+D28+D29+D30+D31)</f>
        <v>24100.248</v>
      </c>
    </row>
    <row r="12" spans="1:5" x14ac:dyDescent="0.2">
      <c r="A12" s="84" t="s">
        <v>112</v>
      </c>
      <c r="B12" s="76">
        <f>B13+B20+B25</f>
        <v>24060.962</v>
      </c>
      <c r="C12" s="63">
        <f>C13+C20+C25</f>
        <v>0</v>
      </c>
      <c r="D12" s="32">
        <f>D13+D20+D25</f>
        <v>24060.962</v>
      </c>
    </row>
    <row r="13" spans="1:5" x14ac:dyDescent="0.2">
      <c r="A13" s="86" t="s">
        <v>170</v>
      </c>
      <c r="B13" s="77">
        <v>22678.962</v>
      </c>
      <c r="C13" s="65">
        <v>0</v>
      </c>
      <c r="D13" s="33">
        <f>SUM(B13:C13)</f>
        <v>22678.962</v>
      </c>
    </row>
    <row r="14" spans="1:5" ht="13.5" x14ac:dyDescent="0.25">
      <c r="A14" s="87" t="s">
        <v>104</v>
      </c>
      <c r="B14" s="77">
        <v>0</v>
      </c>
      <c r="C14" s="65">
        <v>0</v>
      </c>
      <c r="D14" s="33">
        <f>SUM(B14:C14)</f>
        <v>0</v>
      </c>
    </row>
    <row r="15" spans="1:5" ht="13.5" x14ac:dyDescent="0.25">
      <c r="A15" s="87" t="s">
        <v>105</v>
      </c>
      <c r="B15" s="77">
        <v>0</v>
      </c>
      <c r="C15" s="65">
        <v>0</v>
      </c>
      <c r="D15" s="33">
        <f>SUM(B15:C15)</f>
        <v>0</v>
      </c>
    </row>
    <row r="16" spans="1:5" ht="13.5" x14ac:dyDescent="0.25">
      <c r="A16" s="87" t="s">
        <v>31</v>
      </c>
      <c r="B16" s="78">
        <f>SUM(B13:B15)</f>
        <v>22678.962</v>
      </c>
      <c r="C16" s="66">
        <f>SUM(C13:C15)</f>
        <v>0</v>
      </c>
      <c r="D16" s="34">
        <f>SUM(D13:D15)</f>
        <v>22678.962</v>
      </c>
    </row>
    <row r="17" spans="1:4" x14ac:dyDescent="0.2">
      <c r="A17" s="86" t="s">
        <v>100</v>
      </c>
      <c r="B17" s="76">
        <v>2500</v>
      </c>
      <c r="C17" s="63">
        <v>0</v>
      </c>
      <c r="D17" s="35">
        <f>SUM(B17:C17)</f>
        <v>2500</v>
      </c>
    </row>
    <row r="18" spans="1:4" x14ac:dyDescent="0.2">
      <c r="A18" s="88" t="s">
        <v>132</v>
      </c>
      <c r="B18" s="76">
        <v>0</v>
      </c>
      <c r="C18" s="63">
        <v>0</v>
      </c>
      <c r="D18" s="35">
        <f>SUM(B18:C18)</f>
        <v>0</v>
      </c>
    </row>
    <row r="19" spans="1:4" ht="13.5" x14ac:dyDescent="0.25">
      <c r="A19" s="87" t="s">
        <v>146</v>
      </c>
      <c r="B19" s="77">
        <v>0</v>
      </c>
      <c r="C19" s="68">
        <v>0</v>
      </c>
      <c r="D19" s="38">
        <f>SUM(B19:C19)</f>
        <v>0</v>
      </c>
    </row>
    <row r="20" spans="1:4" ht="13.5" x14ac:dyDescent="0.25">
      <c r="A20" s="87" t="s">
        <v>31</v>
      </c>
      <c r="B20" s="78">
        <f>SUM(B17:B19)</f>
        <v>2500</v>
      </c>
      <c r="C20" s="66">
        <f>SUM(C17:C19)</f>
        <v>0</v>
      </c>
      <c r="D20" s="34">
        <f>SUM(D17:D19)</f>
        <v>2500</v>
      </c>
    </row>
    <row r="21" spans="1:4" ht="13.5" x14ac:dyDescent="0.25">
      <c r="A21" s="87"/>
      <c r="B21" s="78"/>
      <c r="C21" s="67"/>
      <c r="D21" s="39"/>
    </row>
    <row r="22" spans="1:4" x14ac:dyDescent="0.2">
      <c r="A22" s="86" t="s">
        <v>101</v>
      </c>
      <c r="B22" s="77">
        <v>-1118</v>
      </c>
      <c r="C22" s="69">
        <v>0</v>
      </c>
      <c r="D22" s="33">
        <f>SUM(B22:C22)</f>
        <v>-1118</v>
      </c>
    </row>
    <row r="23" spans="1:4" ht="13.5" x14ac:dyDescent="0.25">
      <c r="A23" s="87" t="s">
        <v>102</v>
      </c>
      <c r="B23" s="77">
        <v>0</v>
      </c>
      <c r="C23" s="69">
        <v>0</v>
      </c>
      <c r="D23" s="35">
        <f>SUM(B23:C23)</f>
        <v>0</v>
      </c>
    </row>
    <row r="24" spans="1:4" ht="13.5" x14ac:dyDescent="0.25">
      <c r="A24" s="87" t="s">
        <v>103</v>
      </c>
      <c r="B24" s="77">
        <v>0</v>
      </c>
      <c r="C24" s="69">
        <v>0</v>
      </c>
      <c r="D24" s="33">
        <f>SUM(B24:C24)</f>
        <v>0</v>
      </c>
    </row>
    <row r="25" spans="1:4" ht="13.5" x14ac:dyDescent="0.25">
      <c r="A25" s="87" t="s">
        <v>31</v>
      </c>
      <c r="B25" s="74">
        <f>SUM(B22:B24)</f>
        <v>-1118</v>
      </c>
      <c r="C25" s="64">
        <f>SUM(C22:C24)</f>
        <v>0</v>
      </c>
      <c r="D25" s="31">
        <f>SUM(D22:D24)</f>
        <v>-1118</v>
      </c>
    </row>
    <row r="26" spans="1:4" x14ac:dyDescent="0.2">
      <c r="A26" s="84"/>
      <c r="B26" s="79"/>
      <c r="C26" s="70"/>
      <c r="D26" s="35"/>
    </row>
    <row r="27" spans="1:4" x14ac:dyDescent="0.2">
      <c r="A27" s="84" t="s">
        <v>88</v>
      </c>
      <c r="B27" s="99">
        <v>0</v>
      </c>
      <c r="C27" s="72">
        <v>0</v>
      </c>
      <c r="D27" s="100">
        <f>SUM(B27:C27)</f>
        <v>0</v>
      </c>
    </row>
    <row r="28" spans="1:4" x14ac:dyDescent="0.2">
      <c r="A28" s="84" t="s">
        <v>148</v>
      </c>
      <c r="B28" s="99">
        <v>0</v>
      </c>
      <c r="C28" s="72">
        <v>0</v>
      </c>
      <c r="D28" s="100">
        <v>0</v>
      </c>
    </row>
    <row r="29" spans="1:4" x14ac:dyDescent="0.2">
      <c r="A29" s="84" t="s">
        <v>149</v>
      </c>
      <c r="B29" s="99">
        <v>0</v>
      </c>
      <c r="C29" s="72">
        <v>0</v>
      </c>
      <c r="D29" s="100">
        <f>SUM(B29:C29)</f>
        <v>0</v>
      </c>
    </row>
    <row r="30" spans="1:4" x14ac:dyDescent="0.2">
      <c r="A30" s="84" t="s">
        <v>109</v>
      </c>
      <c r="B30" s="99">
        <v>0</v>
      </c>
      <c r="C30" s="72">
        <v>0</v>
      </c>
      <c r="D30" s="100">
        <f>SUM(B30:C30)</f>
        <v>0</v>
      </c>
    </row>
    <row r="31" spans="1:4" x14ac:dyDescent="0.2">
      <c r="A31" s="84" t="s">
        <v>144</v>
      </c>
      <c r="B31" s="76">
        <v>39.286000000000001</v>
      </c>
      <c r="C31" s="72">
        <v>0</v>
      </c>
      <c r="D31" s="35">
        <f>SUM(B31:C31)</f>
        <v>39.286000000000001</v>
      </c>
    </row>
    <row r="32" spans="1:4" x14ac:dyDescent="0.2">
      <c r="A32" s="84" t="s">
        <v>152</v>
      </c>
      <c r="B32" s="80">
        <v>0</v>
      </c>
      <c r="C32" s="71">
        <v>0</v>
      </c>
      <c r="D32" s="35">
        <v>0</v>
      </c>
    </row>
    <row r="33" spans="1:4" x14ac:dyDescent="0.2">
      <c r="A33" s="84" t="s">
        <v>150</v>
      </c>
      <c r="B33" s="76">
        <v>0</v>
      </c>
      <c r="C33" s="72">
        <v>0</v>
      </c>
      <c r="D33" s="35">
        <v>0</v>
      </c>
    </row>
    <row r="34" spans="1:4" x14ac:dyDescent="0.2">
      <c r="A34" s="84"/>
      <c r="B34" s="76"/>
      <c r="C34" s="72"/>
      <c r="D34" s="40"/>
    </row>
    <row r="35" spans="1:4" x14ac:dyDescent="0.2">
      <c r="A35" s="84" t="s">
        <v>39</v>
      </c>
      <c r="B35" s="76">
        <f>SUM(B10)</f>
        <v>24100.248</v>
      </c>
      <c r="C35" s="72">
        <f>SUM(C10)</f>
        <v>0</v>
      </c>
      <c r="D35" s="32">
        <f>SUM(D10)</f>
        <v>24100.248</v>
      </c>
    </row>
    <row r="36" spans="1:4" x14ac:dyDescent="0.2">
      <c r="A36" s="89" t="s">
        <v>40</v>
      </c>
      <c r="B36" s="81">
        <f>SUM(B9-B35)</f>
        <v>3032.6532000000007</v>
      </c>
      <c r="C36" s="64">
        <f>SUM(C9-C35)</f>
        <v>401.69400000000002</v>
      </c>
      <c r="D36" s="36">
        <f>SUM(D9-D35)</f>
        <v>3434.3472000000002</v>
      </c>
    </row>
    <row r="37" spans="1:4" x14ac:dyDescent="0.2">
      <c r="A37" s="83" t="s">
        <v>90</v>
      </c>
      <c r="B37" s="82">
        <f>B10/B4*100</f>
        <v>53.293780467530681</v>
      </c>
      <c r="C37" s="73"/>
      <c r="D37" s="37">
        <f>D10/D4*100</f>
        <v>52.516293393701318</v>
      </c>
    </row>
    <row r="38" spans="1:4" x14ac:dyDescent="0.2">
      <c r="A38" s="11" t="s">
        <v>30</v>
      </c>
      <c r="B38" s="25"/>
    </row>
    <row r="39" spans="1:4" x14ac:dyDescent="0.2">
      <c r="A39" s="11" t="s">
        <v>83</v>
      </c>
      <c r="B39" s="10"/>
    </row>
    <row r="40" spans="1:4" x14ac:dyDescent="0.2">
      <c r="A40" s="11"/>
      <c r="B40" s="10"/>
    </row>
    <row r="41" spans="1:4" x14ac:dyDescent="0.2">
      <c r="A41" s="8"/>
      <c r="B41" s="4"/>
    </row>
  </sheetData>
  <mergeCells count="3">
    <mergeCell ref="B2:B3"/>
    <mergeCell ref="C2:C3"/>
    <mergeCell ref="D2:D3"/>
  </mergeCells>
  <pageMargins left="1.299212598425197" right="1.299212598425197" top="0.15748031496062992" bottom="0" header="0.31496062992125984" footer="0.31496062992125984"/>
  <pageSetup paperSize="9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32" sqref="J32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8"/>
  <sheetViews>
    <sheetView topLeftCell="A52" workbookViewId="0">
      <selection activeCell="F71" sqref="F71"/>
    </sheetView>
  </sheetViews>
  <sheetFormatPr defaultRowHeight="12.75" x14ac:dyDescent="0.2"/>
  <cols>
    <col min="1" max="1" width="35.28515625" customWidth="1"/>
    <col min="12" max="12" width="8.85546875" bestFit="1" customWidth="1"/>
  </cols>
  <sheetData>
    <row r="1" spans="1:11" ht="15" x14ac:dyDescent="0.2">
      <c r="A1" s="10"/>
      <c r="B1" s="10"/>
      <c r="C1" s="10"/>
      <c r="D1" s="10"/>
      <c r="E1" s="10"/>
      <c r="F1" s="10"/>
      <c r="G1" s="10"/>
      <c r="H1" s="10"/>
      <c r="I1" s="162" t="s">
        <v>183</v>
      </c>
      <c r="J1" s="162"/>
    </row>
    <row r="2" spans="1:11" ht="15" x14ac:dyDescent="0.25">
      <c r="A2" s="10"/>
      <c r="B2" s="10"/>
      <c r="C2" s="10"/>
      <c r="D2" s="10"/>
      <c r="E2" s="10"/>
      <c r="F2" s="10"/>
      <c r="G2" s="10"/>
      <c r="H2" s="10"/>
      <c r="I2" s="163" t="s">
        <v>110</v>
      </c>
      <c r="J2" s="163"/>
    </row>
    <row r="3" spans="1:11" ht="15" x14ac:dyDescent="0.25">
      <c r="A3" s="10"/>
      <c r="B3" s="10"/>
      <c r="C3" s="10"/>
      <c r="D3" s="10"/>
      <c r="E3" s="10"/>
      <c r="F3" s="10"/>
      <c r="G3" s="10"/>
      <c r="H3" s="10"/>
      <c r="I3" s="164"/>
      <c r="J3" s="164"/>
    </row>
    <row r="4" spans="1:11" ht="15" x14ac:dyDescent="0.25">
      <c r="A4" s="10"/>
      <c r="B4" s="10"/>
      <c r="C4" s="10"/>
      <c r="D4" s="10"/>
      <c r="E4" s="10"/>
      <c r="F4" s="10"/>
      <c r="G4" s="10"/>
      <c r="H4" s="10"/>
      <c r="I4" s="163" t="s">
        <v>184</v>
      </c>
      <c r="J4" s="163"/>
    </row>
    <row r="5" spans="1:11" ht="14.25" x14ac:dyDescent="0.2">
      <c r="A5" s="165" t="s">
        <v>185</v>
      </c>
      <c r="B5" s="166"/>
      <c r="C5" s="166"/>
      <c r="D5" s="166"/>
      <c r="E5" s="166"/>
      <c r="F5" s="166"/>
      <c r="G5" s="166"/>
      <c r="H5" s="166"/>
      <c r="I5" s="166"/>
      <c r="J5" s="167"/>
      <c r="K5" s="166"/>
    </row>
    <row r="6" spans="1:11" x14ac:dyDescent="0.2">
      <c r="A6" s="168"/>
      <c r="B6" s="168"/>
      <c r="C6" s="10"/>
      <c r="D6" s="10"/>
      <c r="E6" s="10"/>
      <c r="F6" s="10"/>
      <c r="G6" s="10"/>
      <c r="H6" s="10"/>
      <c r="I6" s="10"/>
      <c r="J6" s="10"/>
      <c r="K6" s="166"/>
    </row>
    <row r="7" spans="1:11" ht="38.25" x14ac:dyDescent="0.2">
      <c r="A7" s="169" t="s">
        <v>186</v>
      </c>
      <c r="B7" s="276" t="s">
        <v>187</v>
      </c>
      <c r="C7" s="277"/>
      <c r="D7" s="276" t="s">
        <v>188</v>
      </c>
      <c r="E7" s="277"/>
      <c r="F7" s="170" t="s">
        <v>189</v>
      </c>
      <c r="G7" s="170" t="s">
        <v>190</v>
      </c>
      <c r="H7" s="170" t="s">
        <v>191</v>
      </c>
      <c r="I7" s="276" t="s">
        <v>192</v>
      </c>
      <c r="J7" s="277"/>
      <c r="K7" s="273" t="s">
        <v>193</v>
      </c>
    </row>
    <row r="8" spans="1:11" x14ac:dyDescent="0.2">
      <c r="A8" s="274" t="s">
        <v>194</v>
      </c>
      <c r="B8" s="273" t="s">
        <v>195</v>
      </c>
      <c r="C8" s="273" t="s">
        <v>196</v>
      </c>
      <c r="D8" s="273" t="s">
        <v>197</v>
      </c>
      <c r="E8" s="273" t="s">
        <v>198</v>
      </c>
      <c r="F8" s="273" t="s">
        <v>198</v>
      </c>
      <c r="G8" s="273" t="s">
        <v>198</v>
      </c>
      <c r="H8" s="273" t="s">
        <v>197</v>
      </c>
      <c r="I8" s="273" t="s">
        <v>199</v>
      </c>
      <c r="J8" s="273" t="s">
        <v>200</v>
      </c>
      <c r="K8" s="273"/>
    </row>
    <row r="9" spans="1:11" x14ac:dyDescent="0.2">
      <c r="A9" s="275"/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spans="1:11" x14ac:dyDescent="0.2">
      <c r="A10" s="171" t="s">
        <v>201</v>
      </c>
      <c r="B10" s="172">
        <v>327.97500000000002</v>
      </c>
      <c r="C10" s="172"/>
      <c r="D10" s="172"/>
      <c r="E10" s="172"/>
      <c r="F10" s="172"/>
      <c r="G10" s="172"/>
      <c r="H10" s="172"/>
      <c r="I10" s="173"/>
      <c r="J10" s="172"/>
      <c r="K10" s="172">
        <f t="shared" ref="K10:K70" si="0">SUM(B10:J10)</f>
        <v>327.97500000000002</v>
      </c>
    </row>
    <row r="11" spans="1:11" ht="25.5" x14ac:dyDescent="0.2">
      <c r="A11" s="174" t="s">
        <v>202</v>
      </c>
      <c r="B11" s="172">
        <v>105.145</v>
      </c>
      <c r="C11" s="172"/>
      <c r="D11" s="172"/>
      <c r="E11" s="172"/>
      <c r="F11" s="172"/>
      <c r="G11" s="172"/>
      <c r="H11" s="172"/>
      <c r="I11" s="173"/>
      <c r="J11" s="172"/>
      <c r="K11" s="172">
        <f t="shared" si="0"/>
        <v>105.145</v>
      </c>
    </row>
    <row r="12" spans="1:11" x14ac:dyDescent="0.2">
      <c r="A12" s="175" t="s">
        <v>203</v>
      </c>
      <c r="B12" s="172">
        <v>117.206</v>
      </c>
      <c r="C12" s="172"/>
      <c r="D12" s="172"/>
      <c r="E12" s="172"/>
      <c r="F12" s="172"/>
      <c r="G12" s="172"/>
      <c r="H12" s="172"/>
      <c r="I12" s="173"/>
      <c r="J12" s="172"/>
      <c r="K12" s="172">
        <f t="shared" si="0"/>
        <v>117.206</v>
      </c>
    </row>
    <row r="13" spans="1:11" x14ac:dyDescent="0.2">
      <c r="A13" s="175" t="s">
        <v>204</v>
      </c>
      <c r="B13" s="172">
        <v>57.374000000000002</v>
      </c>
      <c r="C13" s="172"/>
      <c r="D13" s="172"/>
      <c r="E13" s="172"/>
      <c r="F13" s="172"/>
      <c r="G13" s="172"/>
      <c r="H13" s="172"/>
      <c r="I13" s="173"/>
      <c r="J13" s="172"/>
      <c r="K13" s="172">
        <f t="shared" si="0"/>
        <v>57.374000000000002</v>
      </c>
    </row>
    <row r="14" spans="1:11" x14ac:dyDescent="0.2">
      <c r="A14" s="175" t="s">
        <v>205</v>
      </c>
      <c r="B14" s="172">
        <v>65.849999999999994</v>
      </c>
      <c r="C14" s="172"/>
      <c r="D14" s="172"/>
      <c r="E14" s="172"/>
      <c r="F14" s="172"/>
      <c r="G14" s="172"/>
      <c r="H14" s="172"/>
      <c r="I14" s="173"/>
      <c r="J14" s="172"/>
      <c r="K14" s="172">
        <f t="shared" si="0"/>
        <v>65.849999999999994</v>
      </c>
    </row>
    <row r="15" spans="1:11" ht="24.6" customHeight="1" x14ac:dyDescent="0.2">
      <c r="A15" s="174" t="s">
        <v>206</v>
      </c>
      <c r="B15" s="172">
        <v>2.504</v>
      </c>
      <c r="C15" s="172"/>
      <c r="D15" s="172"/>
      <c r="E15" s="172"/>
      <c r="F15" s="172"/>
      <c r="G15" s="172"/>
      <c r="H15" s="172"/>
      <c r="I15" s="173"/>
      <c r="J15" s="172"/>
      <c r="K15" s="172">
        <f t="shared" si="0"/>
        <v>2.504</v>
      </c>
    </row>
    <row r="16" spans="1:11" ht="28.5" customHeight="1" x14ac:dyDescent="0.2">
      <c r="A16" s="174" t="s">
        <v>264</v>
      </c>
      <c r="B16" s="172">
        <v>0.216</v>
      </c>
      <c r="C16" s="172"/>
      <c r="D16" s="172"/>
      <c r="E16" s="172"/>
      <c r="F16" s="172"/>
      <c r="G16" s="172"/>
      <c r="H16" s="172"/>
      <c r="I16" s="173"/>
      <c r="J16" s="172"/>
      <c r="K16" s="172">
        <f t="shared" si="0"/>
        <v>0.216</v>
      </c>
    </row>
    <row r="17" spans="1:11" ht="30.6" customHeight="1" x14ac:dyDescent="0.2">
      <c r="A17" s="174" t="s">
        <v>207</v>
      </c>
      <c r="B17" s="176">
        <v>210.184</v>
      </c>
      <c r="C17" s="176"/>
      <c r="D17" s="176"/>
      <c r="E17" s="176"/>
      <c r="F17" s="176"/>
      <c r="G17" s="176"/>
      <c r="H17" s="176"/>
      <c r="I17" s="177"/>
      <c r="J17" s="176"/>
      <c r="K17" s="176">
        <f t="shared" si="0"/>
        <v>210.184</v>
      </c>
    </row>
    <row r="18" spans="1:11" ht="28.5" customHeight="1" x14ac:dyDescent="0.2">
      <c r="A18" s="174" t="s">
        <v>208</v>
      </c>
      <c r="B18" s="172">
        <v>11.069000000000001</v>
      </c>
      <c r="C18" s="172"/>
      <c r="D18" s="172"/>
      <c r="E18" s="172"/>
      <c r="F18" s="172"/>
      <c r="G18" s="172"/>
      <c r="H18" s="172"/>
      <c r="I18" s="173"/>
      <c r="J18" s="172"/>
      <c r="K18" s="172">
        <f t="shared" si="0"/>
        <v>11.069000000000001</v>
      </c>
    </row>
    <row r="19" spans="1:11" ht="42" customHeight="1" x14ac:dyDescent="0.2">
      <c r="A19" s="174" t="s">
        <v>209</v>
      </c>
      <c r="B19" s="172">
        <v>14.654</v>
      </c>
      <c r="C19" s="172"/>
      <c r="D19" s="172"/>
      <c r="E19" s="172"/>
      <c r="F19" s="172"/>
      <c r="G19" s="172"/>
      <c r="H19" s="172"/>
      <c r="I19" s="173"/>
      <c r="J19" s="172"/>
      <c r="K19" s="172">
        <f t="shared" si="0"/>
        <v>14.654</v>
      </c>
    </row>
    <row r="20" spans="1:11" ht="40.5" customHeight="1" x14ac:dyDescent="0.2">
      <c r="A20" s="174" t="s">
        <v>265</v>
      </c>
      <c r="B20" s="172">
        <v>38.171999999999997</v>
      </c>
      <c r="C20" s="172"/>
      <c r="D20" s="172"/>
      <c r="E20" s="172"/>
      <c r="F20" s="172"/>
      <c r="G20" s="172"/>
      <c r="H20" s="172"/>
      <c r="I20" s="173"/>
      <c r="J20" s="172"/>
      <c r="K20" s="172">
        <f t="shared" si="0"/>
        <v>38.171999999999997</v>
      </c>
    </row>
    <row r="21" spans="1:11" x14ac:dyDescent="0.2">
      <c r="A21" s="175" t="s">
        <v>210</v>
      </c>
      <c r="B21" s="172">
        <v>109.021</v>
      </c>
      <c r="C21" s="172"/>
      <c r="D21" s="172"/>
      <c r="E21" s="172"/>
      <c r="F21" s="172"/>
      <c r="G21" s="172"/>
      <c r="H21" s="172"/>
      <c r="I21" s="173"/>
      <c r="J21" s="172"/>
      <c r="K21" s="172">
        <f t="shared" si="0"/>
        <v>109.021</v>
      </c>
    </row>
    <row r="22" spans="1:11" x14ac:dyDescent="0.2">
      <c r="A22" s="175" t="s">
        <v>211</v>
      </c>
      <c r="B22" s="172">
        <v>67.721999999999994</v>
      </c>
      <c r="C22" s="172"/>
      <c r="D22" s="172"/>
      <c r="E22" s="172"/>
      <c r="F22" s="172"/>
      <c r="G22" s="172"/>
      <c r="H22" s="172"/>
      <c r="I22" s="173"/>
      <c r="J22" s="172"/>
      <c r="K22" s="172">
        <f t="shared" si="0"/>
        <v>67.721999999999994</v>
      </c>
    </row>
    <row r="23" spans="1:11" x14ac:dyDescent="0.2">
      <c r="A23" s="175" t="s">
        <v>212</v>
      </c>
      <c r="B23" s="172">
        <v>5.633</v>
      </c>
      <c r="C23" s="172"/>
      <c r="D23" s="172"/>
      <c r="E23" s="172"/>
      <c r="F23" s="172"/>
      <c r="G23" s="172"/>
      <c r="H23" s="172"/>
      <c r="I23" s="173"/>
      <c r="J23" s="172"/>
      <c r="K23" s="172">
        <f t="shared" si="0"/>
        <v>5.633</v>
      </c>
    </row>
    <row r="24" spans="1:11" x14ac:dyDescent="0.2">
      <c r="A24" s="175" t="s">
        <v>213</v>
      </c>
      <c r="B24" s="172">
        <v>126.976</v>
      </c>
      <c r="C24" s="172"/>
      <c r="D24" s="172"/>
      <c r="E24" s="172"/>
      <c r="F24" s="172"/>
      <c r="G24" s="172"/>
      <c r="H24" s="172"/>
      <c r="I24" s="173"/>
      <c r="J24" s="172"/>
      <c r="K24" s="172">
        <f t="shared" si="0"/>
        <v>126.976</v>
      </c>
    </row>
    <row r="25" spans="1:11" x14ac:dyDescent="0.2">
      <c r="A25" s="175" t="s">
        <v>214</v>
      </c>
      <c r="B25" s="172">
        <v>5.6550000000000002</v>
      </c>
      <c r="C25" s="172"/>
      <c r="D25" s="172"/>
      <c r="E25" s="172"/>
      <c r="F25" s="172"/>
      <c r="G25" s="172"/>
      <c r="H25" s="172"/>
      <c r="I25" s="173"/>
      <c r="J25" s="172"/>
      <c r="K25" s="172">
        <f t="shared" si="0"/>
        <v>5.6550000000000002</v>
      </c>
    </row>
    <row r="26" spans="1:11" x14ac:dyDescent="0.2">
      <c r="A26" s="175" t="s">
        <v>215</v>
      </c>
      <c r="B26" s="172">
        <v>48.841999999999999</v>
      </c>
      <c r="C26" s="172"/>
      <c r="D26" s="172"/>
      <c r="E26" s="172"/>
      <c r="F26" s="172"/>
      <c r="G26" s="172"/>
      <c r="H26" s="172"/>
      <c r="I26" s="173"/>
      <c r="J26" s="172"/>
      <c r="K26" s="172">
        <f t="shared" si="0"/>
        <v>48.841999999999999</v>
      </c>
    </row>
    <row r="27" spans="1:11" ht="25.5" customHeight="1" x14ac:dyDescent="0.2">
      <c r="A27" s="174" t="s">
        <v>216</v>
      </c>
      <c r="B27" s="172">
        <v>7.9240000000000004</v>
      </c>
      <c r="C27" s="172"/>
      <c r="D27" s="172"/>
      <c r="E27" s="172"/>
      <c r="F27" s="172"/>
      <c r="G27" s="172"/>
      <c r="H27" s="172"/>
      <c r="I27" s="173"/>
      <c r="J27" s="172"/>
      <c r="K27" s="172">
        <f t="shared" si="0"/>
        <v>7.9240000000000004</v>
      </c>
    </row>
    <row r="28" spans="1:11" x14ac:dyDescent="0.2">
      <c r="A28" s="175" t="s">
        <v>217</v>
      </c>
      <c r="B28" s="172"/>
      <c r="C28" s="172"/>
      <c r="D28" s="172">
        <v>0.217</v>
      </c>
      <c r="E28" s="172"/>
      <c r="F28" s="172"/>
      <c r="G28" s="172"/>
      <c r="H28" s="172"/>
      <c r="I28" s="173"/>
      <c r="J28" s="172"/>
      <c r="K28" s="172">
        <f t="shared" si="0"/>
        <v>0.217</v>
      </c>
    </row>
    <row r="29" spans="1:11" x14ac:dyDescent="0.2">
      <c r="A29" s="178" t="s">
        <v>218</v>
      </c>
      <c r="B29" s="179"/>
      <c r="C29" s="179"/>
      <c r="D29" s="179"/>
      <c r="E29" s="179">
        <v>21.475000000000001</v>
      </c>
      <c r="F29" s="179"/>
      <c r="G29" s="179"/>
      <c r="H29" s="179"/>
      <c r="I29" s="180"/>
      <c r="J29" s="179"/>
      <c r="K29" s="172">
        <f t="shared" si="0"/>
        <v>21.475000000000001</v>
      </c>
    </row>
    <row r="30" spans="1:11" x14ac:dyDescent="0.2">
      <c r="A30" s="178" t="s">
        <v>219</v>
      </c>
      <c r="B30" s="179"/>
      <c r="C30" s="179"/>
      <c r="D30" s="179"/>
      <c r="E30" s="179">
        <v>5.125</v>
      </c>
      <c r="F30" s="179"/>
      <c r="G30" s="179">
        <v>0.29899999999999999</v>
      </c>
      <c r="H30" s="179"/>
      <c r="I30" s="180"/>
      <c r="J30" s="179"/>
      <c r="K30" s="172">
        <f t="shared" si="0"/>
        <v>5.4240000000000004</v>
      </c>
    </row>
    <row r="31" spans="1:11" x14ac:dyDescent="0.2">
      <c r="A31" s="175" t="s">
        <v>220</v>
      </c>
      <c r="B31" s="172"/>
      <c r="C31" s="172"/>
      <c r="D31" s="172"/>
      <c r="E31" s="172"/>
      <c r="F31" s="172">
        <v>66.337000000000003</v>
      </c>
      <c r="G31" s="172"/>
      <c r="H31" s="172"/>
      <c r="I31" s="173"/>
      <c r="J31" s="172"/>
      <c r="K31" s="172">
        <f t="shared" si="0"/>
        <v>66.337000000000003</v>
      </c>
    </row>
    <row r="32" spans="1:11" x14ac:dyDescent="0.2">
      <c r="A32" s="175" t="s">
        <v>221</v>
      </c>
      <c r="B32" s="172"/>
      <c r="C32" s="172"/>
      <c r="D32" s="172"/>
      <c r="E32" s="172">
        <v>40.381</v>
      </c>
      <c r="F32" s="172"/>
      <c r="G32" s="172"/>
      <c r="H32" s="172"/>
      <c r="I32" s="173"/>
      <c r="J32" s="172"/>
      <c r="K32" s="172">
        <f t="shared" si="0"/>
        <v>40.381</v>
      </c>
    </row>
    <row r="33" spans="1:11" x14ac:dyDescent="0.2">
      <c r="A33" s="175" t="s">
        <v>222</v>
      </c>
      <c r="B33" s="172"/>
      <c r="C33" s="172"/>
      <c r="D33" s="172"/>
      <c r="E33" s="172">
        <v>26.876000000000001</v>
      </c>
      <c r="F33" s="172"/>
      <c r="G33" s="172">
        <v>2.8740000000000001</v>
      </c>
      <c r="H33" s="172"/>
      <c r="I33" s="173"/>
      <c r="J33" s="172"/>
      <c r="K33" s="172">
        <f t="shared" si="0"/>
        <v>29.75</v>
      </c>
    </row>
    <row r="34" spans="1:11" x14ac:dyDescent="0.2">
      <c r="A34" s="175" t="s">
        <v>223</v>
      </c>
      <c r="B34" s="172"/>
      <c r="C34" s="172"/>
      <c r="D34" s="172"/>
      <c r="E34" s="172"/>
      <c r="F34" s="172"/>
      <c r="G34" s="172">
        <v>19.295999999999999</v>
      </c>
      <c r="H34" s="172"/>
      <c r="I34" s="173"/>
      <c r="J34" s="172"/>
      <c r="K34" s="172">
        <f t="shared" si="0"/>
        <v>19.295999999999999</v>
      </c>
    </row>
    <row r="35" spans="1:11" x14ac:dyDescent="0.2">
      <c r="A35" s="175" t="s">
        <v>224</v>
      </c>
      <c r="B35" s="172"/>
      <c r="C35" s="172"/>
      <c r="D35" s="172"/>
      <c r="E35" s="172"/>
      <c r="F35" s="172"/>
      <c r="G35" s="172">
        <v>17.457999999999998</v>
      </c>
      <c r="H35" s="172"/>
      <c r="I35" s="173"/>
      <c r="J35" s="172"/>
      <c r="K35" s="172">
        <f t="shared" si="0"/>
        <v>17.457999999999998</v>
      </c>
    </row>
    <row r="36" spans="1:11" x14ac:dyDescent="0.2">
      <c r="A36" s="175" t="s">
        <v>225</v>
      </c>
      <c r="B36" s="172"/>
      <c r="C36" s="172"/>
      <c r="D36" s="172"/>
      <c r="E36" s="172"/>
      <c r="F36" s="172"/>
      <c r="G36" s="172">
        <v>20.14</v>
      </c>
      <c r="H36" s="172"/>
      <c r="I36" s="173"/>
      <c r="J36" s="172"/>
      <c r="K36" s="172">
        <f t="shared" si="0"/>
        <v>20.14</v>
      </c>
    </row>
    <row r="37" spans="1:11" x14ac:dyDescent="0.2">
      <c r="A37" s="175" t="s">
        <v>226</v>
      </c>
      <c r="B37" s="172"/>
      <c r="C37" s="172"/>
      <c r="D37" s="172"/>
      <c r="E37" s="172"/>
      <c r="F37" s="172"/>
      <c r="G37" s="172">
        <v>15.385999999999999</v>
      </c>
      <c r="H37" s="172"/>
      <c r="I37" s="173"/>
      <c r="J37" s="172"/>
      <c r="K37" s="172">
        <f t="shared" si="0"/>
        <v>15.385999999999999</v>
      </c>
    </row>
    <row r="38" spans="1:11" x14ac:dyDescent="0.2">
      <c r="A38" s="175" t="s">
        <v>227</v>
      </c>
      <c r="B38" s="172"/>
      <c r="C38" s="172"/>
      <c r="D38" s="172"/>
      <c r="E38" s="172"/>
      <c r="F38" s="172"/>
      <c r="G38" s="172">
        <v>9.4610000000000003</v>
      </c>
      <c r="H38" s="172"/>
      <c r="I38" s="173"/>
      <c r="J38" s="172"/>
      <c r="K38" s="172">
        <f t="shared" si="0"/>
        <v>9.4610000000000003</v>
      </c>
    </row>
    <row r="39" spans="1:11" x14ac:dyDescent="0.2">
      <c r="A39" s="175" t="s">
        <v>228</v>
      </c>
      <c r="B39" s="172"/>
      <c r="C39" s="172"/>
      <c r="D39" s="172"/>
      <c r="E39" s="172"/>
      <c r="F39" s="172"/>
      <c r="G39" s="172">
        <v>1.8029999999999999</v>
      </c>
      <c r="H39" s="172"/>
      <c r="I39" s="173"/>
      <c r="J39" s="172"/>
      <c r="K39" s="172">
        <f t="shared" si="0"/>
        <v>1.8029999999999999</v>
      </c>
    </row>
    <row r="40" spans="1:11" x14ac:dyDescent="0.2">
      <c r="A40" s="175" t="s">
        <v>229</v>
      </c>
      <c r="B40" s="172"/>
      <c r="C40" s="172"/>
      <c r="D40" s="172"/>
      <c r="E40" s="172"/>
      <c r="F40" s="172"/>
      <c r="G40" s="172">
        <v>22.384</v>
      </c>
      <c r="H40" s="172"/>
      <c r="I40" s="173"/>
      <c r="J40" s="172"/>
      <c r="K40" s="172">
        <f t="shared" si="0"/>
        <v>22.384</v>
      </c>
    </row>
    <row r="41" spans="1:11" x14ac:dyDescent="0.2">
      <c r="A41" s="175" t="s">
        <v>230</v>
      </c>
      <c r="B41" s="172"/>
      <c r="C41" s="172"/>
      <c r="D41" s="172"/>
      <c r="E41" s="172">
        <v>5.7</v>
      </c>
      <c r="F41" s="172">
        <v>12.691000000000001</v>
      </c>
      <c r="G41" s="172">
        <v>82.355000000000004</v>
      </c>
      <c r="H41" s="172"/>
      <c r="I41" s="173"/>
      <c r="J41" s="172"/>
      <c r="K41" s="172">
        <f t="shared" si="0"/>
        <v>100.74600000000001</v>
      </c>
    </row>
    <row r="42" spans="1:11" x14ac:dyDescent="0.2">
      <c r="A42" s="175" t="s">
        <v>231</v>
      </c>
      <c r="B42" s="172"/>
      <c r="C42" s="172"/>
      <c r="D42" s="172"/>
      <c r="E42" s="172">
        <v>1.839</v>
      </c>
      <c r="F42" s="172"/>
      <c r="G42" s="172"/>
      <c r="H42" s="172"/>
      <c r="I42" s="173"/>
      <c r="J42" s="172"/>
      <c r="K42" s="172">
        <f t="shared" si="0"/>
        <v>1.839</v>
      </c>
    </row>
    <row r="43" spans="1:11" x14ac:dyDescent="0.2">
      <c r="A43" s="175" t="s">
        <v>232</v>
      </c>
      <c r="B43" s="172"/>
      <c r="C43" s="172"/>
      <c r="D43" s="172"/>
      <c r="E43" s="172">
        <v>0.51300000000000001</v>
      </c>
      <c r="F43" s="172"/>
      <c r="G43" s="172"/>
      <c r="H43" s="172"/>
      <c r="I43" s="173"/>
      <c r="J43" s="172"/>
      <c r="K43" s="172">
        <f t="shared" si="0"/>
        <v>0.51300000000000001</v>
      </c>
    </row>
    <row r="44" spans="1:11" x14ac:dyDescent="0.2">
      <c r="A44" s="175" t="s">
        <v>233</v>
      </c>
      <c r="B44" s="172"/>
      <c r="C44" s="172"/>
      <c r="D44" s="172"/>
      <c r="E44" s="172">
        <v>0.33700000000000002</v>
      </c>
      <c r="F44" s="172"/>
      <c r="G44" s="172">
        <v>4.9619999999999997</v>
      </c>
      <c r="H44" s="172"/>
      <c r="I44" s="173"/>
      <c r="J44" s="172"/>
      <c r="K44" s="172">
        <f t="shared" si="0"/>
        <v>5.2989999999999995</v>
      </c>
    </row>
    <row r="45" spans="1:11" x14ac:dyDescent="0.2">
      <c r="A45" s="175" t="s">
        <v>234</v>
      </c>
      <c r="B45" s="172"/>
      <c r="C45" s="172"/>
      <c r="D45" s="172"/>
      <c r="E45" s="172">
        <v>4.569</v>
      </c>
      <c r="F45" s="172">
        <v>12.611000000000001</v>
      </c>
      <c r="G45" s="172">
        <v>82.602999999999994</v>
      </c>
      <c r="H45" s="172"/>
      <c r="I45" s="173"/>
      <c r="J45" s="172"/>
      <c r="K45" s="172">
        <f t="shared" si="0"/>
        <v>99.782999999999987</v>
      </c>
    </row>
    <row r="46" spans="1:11" x14ac:dyDescent="0.2">
      <c r="A46" s="175" t="s">
        <v>235</v>
      </c>
      <c r="B46" s="172"/>
      <c r="C46" s="172"/>
      <c r="D46" s="172"/>
      <c r="E46" s="172">
        <v>8.0909999999999993</v>
      </c>
      <c r="F46" s="172"/>
      <c r="G46" s="172"/>
      <c r="H46" s="172"/>
      <c r="I46" s="173"/>
      <c r="J46" s="172"/>
      <c r="K46" s="172">
        <f t="shared" si="0"/>
        <v>8.0909999999999993</v>
      </c>
    </row>
    <row r="47" spans="1:11" x14ac:dyDescent="0.2">
      <c r="A47" s="207" t="s">
        <v>236</v>
      </c>
      <c r="B47" s="172"/>
      <c r="C47" s="172"/>
      <c r="D47" s="182"/>
      <c r="E47" s="182">
        <v>0.59</v>
      </c>
      <c r="F47" s="172"/>
      <c r="G47" s="172"/>
      <c r="H47" s="172"/>
      <c r="I47" s="173"/>
      <c r="J47" s="172"/>
      <c r="K47" s="208">
        <f>SUM(D48)</f>
        <v>0.59</v>
      </c>
    </row>
    <row r="48" spans="1:11" x14ac:dyDescent="0.2">
      <c r="A48" s="171"/>
      <c r="B48" s="172"/>
      <c r="C48" s="172"/>
      <c r="D48" s="182">
        <v>0.59</v>
      </c>
      <c r="E48" s="182">
        <v>-0.59</v>
      </c>
      <c r="F48" s="172"/>
      <c r="G48" s="172"/>
      <c r="H48" s="172"/>
      <c r="I48" s="173"/>
      <c r="J48" s="172"/>
      <c r="K48" s="209"/>
    </row>
    <row r="49" spans="1:11" x14ac:dyDescent="0.2">
      <c r="A49" s="175" t="s">
        <v>237</v>
      </c>
      <c r="B49" s="172"/>
      <c r="C49" s="172"/>
      <c r="D49" s="172"/>
      <c r="E49" s="172">
        <v>5.181</v>
      </c>
      <c r="F49" s="172"/>
      <c r="G49" s="172"/>
      <c r="H49" s="172"/>
      <c r="I49" s="173"/>
      <c r="J49" s="172"/>
      <c r="K49" s="172">
        <f t="shared" si="0"/>
        <v>5.181</v>
      </c>
    </row>
    <row r="50" spans="1:11" x14ac:dyDescent="0.2">
      <c r="A50" s="175" t="s">
        <v>238</v>
      </c>
      <c r="B50" s="172"/>
      <c r="C50" s="172"/>
      <c r="D50" s="172"/>
      <c r="E50" s="172">
        <v>2.7450000000000001</v>
      </c>
      <c r="F50" s="172"/>
      <c r="G50" s="172"/>
      <c r="H50" s="172"/>
      <c r="I50" s="173"/>
      <c r="J50" s="172"/>
      <c r="K50" s="172">
        <f t="shared" si="0"/>
        <v>2.7450000000000001</v>
      </c>
    </row>
    <row r="51" spans="1:11" x14ac:dyDescent="0.2">
      <c r="A51" s="175" t="s">
        <v>239</v>
      </c>
      <c r="B51" s="172"/>
      <c r="C51" s="172"/>
      <c r="D51" s="172"/>
      <c r="E51" s="172">
        <v>7.8259999999999996</v>
      </c>
      <c r="F51" s="172"/>
      <c r="G51" s="172">
        <v>9.2289999999999992</v>
      </c>
      <c r="H51" s="172"/>
      <c r="I51" s="173"/>
      <c r="J51" s="172"/>
      <c r="K51" s="172">
        <f t="shared" si="0"/>
        <v>17.055</v>
      </c>
    </row>
    <row r="52" spans="1:11" x14ac:dyDescent="0.2">
      <c r="A52" s="191" t="s">
        <v>266</v>
      </c>
      <c r="B52" s="172"/>
      <c r="C52" s="172"/>
      <c r="D52" s="172"/>
      <c r="E52" s="172">
        <v>0.78100000000000003</v>
      </c>
      <c r="F52" s="172"/>
      <c r="G52" s="172"/>
      <c r="H52" s="172"/>
      <c r="I52" s="173"/>
      <c r="J52" s="172"/>
      <c r="K52" s="172">
        <f t="shared" si="0"/>
        <v>0.78100000000000003</v>
      </c>
    </row>
    <row r="53" spans="1:11" ht="15" customHeight="1" x14ac:dyDescent="0.2">
      <c r="A53" s="206" t="s">
        <v>240</v>
      </c>
      <c r="B53" s="172"/>
      <c r="C53" s="172"/>
      <c r="D53" s="172"/>
      <c r="E53" s="172">
        <v>7.1559999999999997</v>
      </c>
      <c r="F53" s="172"/>
      <c r="G53" s="172"/>
      <c r="H53" s="172"/>
      <c r="I53" s="183"/>
      <c r="J53" s="204">
        <v>1.35</v>
      </c>
      <c r="K53" s="208">
        <f>SUM(I54+E53)</f>
        <v>8.5060000000000002</v>
      </c>
    </row>
    <row r="54" spans="1:11" ht="15" customHeight="1" x14ac:dyDescent="0.2">
      <c r="A54" s="192"/>
      <c r="B54" s="172"/>
      <c r="C54" s="172"/>
      <c r="D54" s="172"/>
      <c r="E54" s="172"/>
      <c r="F54" s="172"/>
      <c r="G54" s="172"/>
      <c r="H54" s="172"/>
      <c r="I54" s="205">
        <v>1.35</v>
      </c>
      <c r="J54" s="204">
        <v>-1.35</v>
      </c>
      <c r="K54" s="209"/>
    </row>
    <row r="55" spans="1:11" x14ac:dyDescent="0.2">
      <c r="A55" s="175" t="s">
        <v>241</v>
      </c>
      <c r="B55" s="172"/>
      <c r="C55" s="172"/>
      <c r="D55" s="172"/>
      <c r="E55" s="172">
        <v>115</v>
      </c>
      <c r="F55" s="172">
        <v>0.33900000000000002</v>
      </c>
      <c r="G55" s="172"/>
      <c r="H55" s="172"/>
      <c r="I55" s="173"/>
      <c r="J55" s="172"/>
      <c r="K55" s="172">
        <f t="shared" si="0"/>
        <v>115.339</v>
      </c>
    </row>
    <row r="56" spans="1:11" x14ac:dyDescent="0.2">
      <c r="A56" s="175" t="s">
        <v>242</v>
      </c>
      <c r="B56" s="172"/>
      <c r="C56" s="172"/>
      <c r="D56" s="172"/>
      <c r="E56" s="172"/>
      <c r="F56" s="172"/>
      <c r="G56" s="172">
        <v>130.51499999999999</v>
      </c>
      <c r="H56" s="172"/>
      <c r="I56" s="173"/>
      <c r="J56" s="172"/>
      <c r="K56" s="172">
        <f t="shared" si="0"/>
        <v>130.51499999999999</v>
      </c>
    </row>
    <row r="57" spans="1:11" x14ac:dyDescent="0.2">
      <c r="A57" s="175" t="s">
        <v>243</v>
      </c>
      <c r="B57" s="172"/>
      <c r="C57" s="172"/>
      <c r="D57" s="172"/>
      <c r="E57" s="172">
        <v>7.5</v>
      </c>
      <c r="F57" s="172">
        <v>4.03</v>
      </c>
      <c r="G57" s="172"/>
      <c r="H57" s="172"/>
      <c r="I57" s="173"/>
      <c r="J57" s="172">
        <v>12.1</v>
      </c>
      <c r="K57" s="172">
        <f t="shared" si="0"/>
        <v>23.630000000000003</v>
      </c>
    </row>
    <row r="58" spans="1:11" x14ac:dyDescent="0.2">
      <c r="A58" s="175" t="s">
        <v>244</v>
      </c>
      <c r="B58" s="172"/>
      <c r="C58" s="172">
        <v>2803.0749999999998</v>
      </c>
      <c r="D58" s="172"/>
      <c r="E58" s="172"/>
      <c r="F58" s="172">
        <v>311.577</v>
      </c>
      <c r="G58" s="172">
        <v>774</v>
      </c>
      <c r="H58" s="172"/>
      <c r="I58" s="173"/>
      <c r="J58" s="172"/>
      <c r="K58" s="172">
        <f t="shared" si="0"/>
        <v>3888.652</v>
      </c>
    </row>
    <row r="59" spans="1:11" x14ac:dyDescent="0.2">
      <c r="A59" s="175" t="s">
        <v>245</v>
      </c>
      <c r="B59" s="172"/>
      <c r="C59" s="172">
        <v>967.33</v>
      </c>
      <c r="D59" s="172"/>
      <c r="E59" s="172"/>
      <c r="F59" s="172"/>
      <c r="G59" s="172"/>
      <c r="H59" s="172"/>
      <c r="I59" s="173"/>
      <c r="J59" s="172"/>
      <c r="K59" s="172">
        <f t="shared" si="0"/>
        <v>967.33</v>
      </c>
    </row>
    <row r="60" spans="1:11" x14ac:dyDescent="0.2">
      <c r="A60" s="175" t="s">
        <v>246</v>
      </c>
      <c r="B60" s="172"/>
      <c r="C60" s="172"/>
      <c r="D60" s="172"/>
      <c r="E60" s="172">
        <v>75.980999999999995</v>
      </c>
      <c r="F60" s="172"/>
      <c r="G60" s="172"/>
      <c r="H60" s="172"/>
      <c r="I60" s="173"/>
      <c r="J60" s="172"/>
      <c r="K60" s="172">
        <f t="shared" si="0"/>
        <v>75.980999999999995</v>
      </c>
    </row>
    <row r="61" spans="1:11" ht="24.95" customHeight="1" x14ac:dyDescent="0.2">
      <c r="A61" s="181" t="s">
        <v>247</v>
      </c>
      <c r="B61" s="172"/>
      <c r="C61" s="172"/>
      <c r="D61" s="172"/>
      <c r="E61" s="172">
        <v>53.792999999999999</v>
      </c>
      <c r="F61" s="172"/>
      <c r="G61" s="172"/>
      <c r="H61" s="172"/>
      <c r="I61" s="173"/>
      <c r="J61" s="172"/>
      <c r="K61" s="172">
        <f t="shared" si="0"/>
        <v>53.792999999999999</v>
      </c>
    </row>
    <row r="62" spans="1:11" x14ac:dyDescent="0.2">
      <c r="A62" s="175" t="s">
        <v>248</v>
      </c>
      <c r="B62" s="172"/>
      <c r="C62" s="172"/>
      <c r="D62" s="172"/>
      <c r="E62" s="172"/>
      <c r="F62" s="172">
        <v>53.904000000000003</v>
      </c>
      <c r="G62" s="172">
        <v>10</v>
      </c>
      <c r="H62" s="172"/>
      <c r="I62" s="173"/>
      <c r="J62" s="172"/>
      <c r="K62" s="172">
        <f t="shared" si="0"/>
        <v>63.904000000000003</v>
      </c>
    </row>
    <row r="63" spans="1:11" x14ac:dyDescent="0.2">
      <c r="A63" s="97" t="s">
        <v>249</v>
      </c>
      <c r="B63" s="97"/>
      <c r="C63" s="97"/>
      <c r="D63" s="172"/>
      <c r="E63" s="172">
        <v>21.914999999999999</v>
      </c>
      <c r="F63" s="172"/>
      <c r="G63" s="172"/>
      <c r="H63" s="172"/>
      <c r="I63" s="173"/>
      <c r="J63" s="172">
        <v>3.7130000000000001</v>
      </c>
      <c r="K63" s="172">
        <f t="shared" si="0"/>
        <v>25.628</v>
      </c>
    </row>
    <row r="64" spans="1:11" x14ac:dyDescent="0.2">
      <c r="A64" s="175" t="s">
        <v>250</v>
      </c>
      <c r="B64" s="182"/>
      <c r="C64" s="182"/>
      <c r="D64" s="182"/>
      <c r="E64" s="172"/>
      <c r="F64" s="172"/>
      <c r="G64" s="172"/>
      <c r="H64" s="172">
        <v>70.962000000000003</v>
      </c>
      <c r="I64" s="173">
        <v>245.55500000000001</v>
      </c>
      <c r="J64" s="172"/>
      <c r="K64" s="172">
        <f t="shared" si="0"/>
        <v>316.517</v>
      </c>
    </row>
    <row r="65" spans="1:12" x14ac:dyDescent="0.2">
      <c r="A65" s="175" t="s">
        <v>251</v>
      </c>
      <c r="B65" s="182"/>
      <c r="C65" s="182"/>
      <c r="D65" s="182"/>
      <c r="E65" s="172"/>
      <c r="F65" s="172"/>
      <c r="G65" s="172"/>
      <c r="H65" s="172">
        <v>1.8140000000000001</v>
      </c>
      <c r="I65" s="173">
        <v>50.293999999999997</v>
      </c>
      <c r="J65" s="172"/>
      <c r="K65" s="172">
        <f t="shared" si="0"/>
        <v>52.107999999999997</v>
      </c>
    </row>
    <row r="66" spans="1:12" x14ac:dyDescent="0.2">
      <c r="A66" s="175" t="s">
        <v>252</v>
      </c>
      <c r="B66" s="182"/>
      <c r="C66" s="182"/>
      <c r="D66" s="182"/>
      <c r="E66" s="172"/>
      <c r="F66" s="172"/>
      <c r="G66" s="172"/>
      <c r="H66" s="172">
        <v>2.3919999999999999</v>
      </c>
      <c r="I66" s="173">
        <v>291.96800000000002</v>
      </c>
      <c r="J66" s="172"/>
      <c r="K66" s="172">
        <f t="shared" si="0"/>
        <v>294.36</v>
      </c>
    </row>
    <row r="67" spans="1:12" x14ac:dyDescent="0.2">
      <c r="A67" s="175" t="s">
        <v>253</v>
      </c>
      <c r="B67" s="182"/>
      <c r="C67" s="182"/>
      <c r="D67" s="182"/>
      <c r="E67" s="172"/>
      <c r="F67" s="172"/>
      <c r="G67" s="172"/>
      <c r="H67" s="172">
        <v>6.3760000000000003</v>
      </c>
      <c r="I67" s="173">
        <v>50.180999999999997</v>
      </c>
      <c r="J67" s="172"/>
      <c r="K67" s="172">
        <f t="shared" si="0"/>
        <v>56.556999999999995</v>
      </c>
    </row>
    <row r="68" spans="1:12" x14ac:dyDescent="0.2">
      <c r="A68" s="175" t="s">
        <v>254</v>
      </c>
      <c r="B68" s="182"/>
      <c r="C68" s="182"/>
      <c r="D68" s="182"/>
      <c r="E68" s="172"/>
      <c r="F68" s="172"/>
      <c r="G68" s="172"/>
      <c r="H68" s="172">
        <v>0.106</v>
      </c>
      <c r="I68" s="173"/>
      <c r="J68" s="182"/>
      <c r="K68" s="172">
        <f t="shared" si="0"/>
        <v>0.106</v>
      </c>
    </row>
    <row r="69" spans="1:12" x14ac:dyDescent="0.2">
      <c r="A69" s="173" t="s">
        <v>68</v>
      </c>
      <c r="B69" s="182"/>
      <c r="C69" s="182"/>
      <c r="D69" s="172">
        <v>65.147000000000006</v>
      </c>
      <c r="E69" s="172"/>
      <c r="F69" s="172"/>
      <c r="G69" s="172"/>
      <c r="H69" s="172"/>
      <c r="I69" s="173"/>
      <c r="J69" s="182"/>
      <c r="K69" s="172">
        <f t="shared" si="0"/>
        <v>65.147000000000006</v>
      </c>
    </row>
    <row r="70" spans="1:12" x14ac:dyDescent="0.2">
      <c r="A70" s="173" t="s">
        <v>255</v>
      </c>
      <c r="B70" s="182"/>
      <c r="C70" s="172"/>
      <c r="D70" s="172">
        <v>78.254000000000005</v>
      </c>
      <c r="F70" s="172"/>
      <c r="G70" s="172"/>
      <c r="H70" s="172"/>
      <c r="I70" s="173"/>
      <c r="J70" s="172"/>
      <c r="K70" s="172">
        <f t="shared" si="0"/>
        <v>78.254000000000005</v>
      </c>
    </row>
    <row r="71" spans="1:12" x14ac:dyDescent="0.2">
      <c r="A71" s="183" t="s">
        <v>31</v>
      </c>
      <c r="B71" s="182">
        <f>SUM(B9:B70)</f>
        <v>1322.1220000000001</v>
      </c>
      <c r="C71" s="184">
        <f>SUM(C9:C70)</f>
        <v>3770.4049999999997</v>
      </c>
      <c r="D71" s="182">
        <f>SUM(D9:D70)</f>
        <v>144.20800000000003</v>
      </c>
      <c r="E71" s="184">
        <f>SUM(E9:E69)</f>
        <v>412.78400000000005</v>
      </c>
      <c r="F71" s="184">
        <f>SUM(F9:F70)</f>
        <v>461.48900000000003</v>
      </c>
      <c r="G71" s="184">
        <f>SUM(G9:G70)</f>
        <v>1202.7649999999999</v>
      </c>
      <c r="H71" s="182">
        <f>SUM(H9:H70)</f>
        <v>81.650000000000006</v>
      </c>
      <c r="I71" s="182">
        <f>SUM(I9:I70)</f>
        <v>639.34800000000007</v>
      </c>
      <c r="J71" s="184">
        <f>SUM(J9:J70)</f>
        <v>15.812999999999999</v>
      </c>
      <c r="K71" s="182">
        <f>SUM(K10:K70)</f>
        <v>8050.5839999999989</v>
      </c>
      <c r="L71" s="2"/>
    </row>
    <row r="72" spans="1:12" x14ac:dyDescent="0.2">
      <c r="A72" s="185" t="s">
        <v>256</v>
      </c>
      <c r="B72" s="186"/>
      <c r="C72" s="187"/>
      <c r="D72" s="187"/>
      <c r="E72" s="187"/>
      <c r="F72" s="187"/>
      <c r="G72" s="187"/>
      <c r="H72" s="187"/>
      <c r="I72" s="187"/>
      <c r="J72" s="187"/>
      <c r="K72" s="187">
        <f>SUM(C71+E71+G71+F71+J71)</f>
        <v>5863.2559999999994</v>
      </c>
    </row>
    <row r="73" spans="1:12" x14ac:dyDescent="0.2">
      <c r="A73" s="186" t="s">
        <v>257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>
        <f>SUM(B71+D71+H71+I71)</f>
        <v>2187.3280000000004</v>
      </c>
    </row>
    <row r="74" spans="1:12" ht="12.95" customHeight="1" x14ac:dyDescent="0.2">
      <c r="A74" s="189" t="s">
        <v>258</v>
      </c>
      <c r="J74" s="2"/>
      <c r="K74" s="188">
        <v>120.608</v>
      </c>
    </row>
    <row r="75" spans="1:12" x14ac:dyDescent="0.2">
      <c r="A75" s="190" t="s">
        <v>259</v>
      </c>
      <c r="J75" s="2"/>
      <c r="K75" s="188">
        <f>SUM(K72:K74)</f>
        <v>8171.192</v>
      </c>
    </row>
    <row r="77" spans="1:12" ht="15" x14ac:dyDescent="0.25">
      <c r="A77" s="94" t="s">
        <v>80</v>
      </c>
      <c r="B77" s="12"/>
    </row>
    <row r="78" spans="1:12" ht="15" x14ac:dyDescent="0.25">
      <c r="A78" s="15" t="s">
        <v>81</v>
      </c>
      <c r="B78" s="15"/>
    </row>
  </sheetData>
  <mergeCells count="14">
    <mergeCell ref="K7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B7:C7"/>
    <mergeCell ref="D7:E7"/>
    <mergeCell ref="I7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Lisa 2</vt:lpstr>
      <vt:lpstr>Lisa 5</vt:lpstr>
      <vt:lpstr>sissetulek. investegevTabl N4</vt:lpstr>
      <vt:lpstr>Tabl. N 5</vt:lpstr>
      <vt:lpstr>Tabel N 6</vt:lpstr>
      <vt:lpstr>Sheet1</vt:lpstr>
      <vt:lpstr>Lisa 6</vt:lpstr>
    </vt:vector>
  </TitlesOfParts>
  <Company>Kohtla-Järve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Satsuta</dc:creator>
  <cp:lastModifiedBy>Maria Timofejeva</cp:lastModifiedBy>
  <cp:lastPrinted>2019-11-19T07:58:59Z</cp:lastPrinted>
  <dcterms:created xsi:type="dcterms:W3CDTF">2011-10-05T12:25:05Z</dcterms:created>
  <dcterms:modified xsi:type="dcterms:W3CDTF">2019-12-13T12:23:02Z</dcterms:modified>
</cp:coreProperties>
</file>